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80" windowWidth="16716" windowHeight="10740" tabRatio="667" activeTab="0"/>
  </bookViews>
  <sheets>
    <sheet name="Often Used" sheetId="1" r:id="rId1"/>
  </sheets>
  <definedNames>
    <definedName name="_xlnm.Print_Area" localSheetId="0">'Often Used'!$A$1:$Q$73</definedName>
  </definedNames>
  <calcPr fullCalcOnLoad="1"/>
</workbook>
</file>

<file path=xl/comments1.xml><?xml version="1.0" encoding="utf-8"?>
<comments xmlns="http://schemas.openxmlformats.org/spreadsheetml/2006/main">
  <authors>
    <author>Leverette</author>
    <author>SCJD</author>
  </authors>
  <commentList>
    <comment ref="L61" authorId="0">
      <text>
        <r>
          <rPr>
            <b/>
            <sz val="12"/>
            <rFont val="Times New Roman"/>
            <family val="1"/>
          </rPr>
          <t>DUI MUSC FUNDING $100.00
DUI ASSESSMENT $12.00</t>
        </r>
        <r>
          <rPr>
            <b/>
            <sz val="8"/>
            <rFont val="Times New Roman"/>
            <family val="1"/>
          </rPr>
          <t xml:space="preserve">
</t>
        </r>
      </text>
    </comment>
    <comment ref="N61" authorId="0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A61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68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A57" authorId="1">
      <text>
        <r>
          <rPr>
            <b/>
            <sz val="12"/>
            <rFont val="Times New Roman"/>
            <family val="1"/>
          </rPr>
          <t>This line includes:
DUI Assessment $12.00
DUI Surcharge $100.00
DUI/DUAC Breath Test $25.00
Drug Court Surcharge $150.00</t>
        </r>
      </text>
    </comment>
    <comment ref="M61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Q61" authorId="1">
      <text>
        <r>
          <rPr>
            <b/>
            <sz val="12"/>
            <rFont val="Times New Roman"/>
            <family val="1"/>
          </rPr>
          <t>Drug Court Surcharge $150.00</t>
        </r>
        <r>
          <rPr>
            <sz val="12"/>
            <rFont val="Times New Roman"/>
            <family val="1"/>
          </rPr>
          <t xml:space="preserve">
</t>
        </r>
      </text>
    </comment>
    <comment ref="O61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L57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L68" authorId="1">
      <text>
        <r>
          <rPr>
            <b/>
            <sz val="12"/>
            <rFont val="Times New Roman"/>
            <family val="1"/>
          </rPr>
          <t>DUI MUSC FUNDING $100.00
DUI ASSESSMENT $12.00</t>
        </r>
      </text>
    </comment>
    <comment ref="M57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M68" authorId="1">
      <text>
        <r>
          <rPr>
            <b/>
            <sz val="12"/>
            <rFont val="Times New Roman"/>
            <family val="1"/>
          </rPr>
          <t>DUI Assessment $12.00
DUI Surcharge $100.00</t>
        </r>
      </text>
    </comment>
    <comment ref="N57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N6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57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O68" authorId="1">
      <text>
        <r>
          <rPr>
            <b/>
            <sz val="12"/>
            <rFont val="Times New Roman"/>
            <family val="1"/>
          </rPr>
          <t>DUI MUSC FUNDING $100.00
DUI ASSESSMENT $12.00
SLED BREATH TEST FEE  $25.00</t>
        </r>
      </text>
    </comment>
    <comment ref="Q57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  <comment ref="Q68" authorId="1">
      <text>
        <r>
          <rPr>
            <b/>
            <sz val="12"/>
            <rFont val="Times New Roman"/>
            <family val="1"/>
          </rPr>
          <t>Drug Court Surcharge $150.00</t>
        </r>
      </text>
    </comment>
  </commentList>
</comments>
</file>

<file path=xl/sharedStrings.xml><?xml version="1.0" encoding="utf-8"?>
<sst xmlns="http://schemas.openxmlformats.org/spreadsheetml/2006/main" count="228" uniqueCount="139">
  <si>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</si>
  <si>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</si>
  <si>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</si>
  <si>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</si>
  <si>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</si>
  <si>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</si>
  <si>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</si>
  <si>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</si>
  <si>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</si>
  <si>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</si>
  <si>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</si>
  <si>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</si>
  <si>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</si>
  <si>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</si>
  <si>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</si>
  <si>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</si>
  <si>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</si>
  <si>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</si>
  <si>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</si>
  <si>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</si>
  <si>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</si>
  <si>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</si>
  <si>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</si>
  <si>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</si>
  <si>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</si>
  <si>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</si>
  <si>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</si>
  <si>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</si>
  <si>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</si>
  <si>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</si>
  <si>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</si>
  <si>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</si>
  <si>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</si>
  <si>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</si>
  <si>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</si>
  <si>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</si>
  <si>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</si>
  <si>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</si>
  <si>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</si>
  <si>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</si>
  <si>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</si>
  <si>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</si>
  <si>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</si>
  <si>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</si>
  <si>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</si>
  <si>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</si>
  <si>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</si>
  <si>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</si>
  <si>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</si>
  <si>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</si>
  <si>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</si>
  <si>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</si>
  <si>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</si>
  <si>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</si>
  <si>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</si>
  <si>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</si>
  <si>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</si>
  <si>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</si>
  <si>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</si>
  <si>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</si>
  <si>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</si>
  <si>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</si>
  <si>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</si>
  <si>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</si>
  <si>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</si>
  <si>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</si>
  <si>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56-5-2940</t>
  </si>
  <si>
    <t>20-7-8925</t>
  </si>
  <si>
    <t>44-53-370(D)(3)</t>
  </si>
  <si>
    <t>** GENERAL SESSIONS COURT OFFENSE</t>
  </si>
  <si>
    <t>$25.00 LAW ENFORCEMENT FUNDING</t>
  </si>
  <si>
    <t>TOTAL MINIMUM FINE + ASSESSMENT</t>
  </si>
  <si>
    <t>TOTAL MAXIMUM FINE + ASSESSMENT</t>
  </si>
  <si>
    <t>TOTAL MINIMUM FINE + ASSESSMENTS</t>
  </si>
  <si>
    <t>TOTAL MAXIMUM FINE + ASSESSMENTS</t>
  </si>
  <si>
    <t>or 30 Day</t>
  </si>
  <si>
    <t>MINOR IN POSSESSION OF BEER / ALCOHOL</t>
  </si>
  <si>
    <t>DRIVING UNDER SUSPENSION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</si>
  <si>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</si>
  <si>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</si>
  <si>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</si>
  <si>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</si>
  <si>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</si>
  <si>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</si>
  <si>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</si>
  <si>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</si>
  <si>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</si>
  <si>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</si>
  <si>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</si>
  <si>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</si>
  <si>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</si>
  <si>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</si>
  <si>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</si>
  <si>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</si>
  <si>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</si>
  <si>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</si>
  <si>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</si>
  <si>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YIELD RIGHT OF WAY</t>
  </si>
  <si>
    <t>FAIL TO</t>
  </si>
  <si>
    <t>TRANSFER OWNERSHIP 30 DAYS</t>
  </si>
  <si>
    <t>SURRENDER DRIVERS LICENSE</t>
  </si>
  <si>
    <t xml:space="preserve"> FOR DUI</t>
  </si>
  <si>
    <t>General Sessions</t>
  </si>
  <si>
    <t>PASSING</t>
  </si>
  <si>
    <t>56-5-4610</t>
  </si>
  <si>
    <t>56-5-4650</t>
  </si>
  <si>
    <t>56-5-1520 (F)</t>
  </si>
  <si>
    <t>56-10-225(B)</t>
  </si>
  <si>
    <r>
      <t>***</t>
    </r>
    <r>
      <rPr>
        <b/>
        <sz val="10"/>
        <rFont val="Times New Roman"/>
        <family val="1"/>
      </rPr>
      <t xml:space="preserve"> $100.00 of fine goes to DPS</t>
    </r>
  </si>
  <si>
    <r>
      <t xml:space="preserve">DUI 2ND </t>
    </r>
    <r>
      <rPr>
        <b/>
        <sz val="10"/>
        <color indexed="52"/>
        <rFont val="Times New Roman"/>
        <family val="1"/>
      </rPr>
      <t>***</t>
    </r>
  </si>
  <si>
    <r>
      <t xml:space="preserve">DUI 1ST </t>
    </r>
    <r>
      <rPr>
        <b/>
        <sz val="10"/>
        <color indexed="52"/>
        <rFont val="Times New Roman"/>
        <family val="1"/>
      </rPr>
      <t>***</t>
    </r>
  </si>
  <si>
    <r>
      <t xml:space="preserve">  1 ST
</t>
    </r>
    <r>
      <rPr>
        <b/>
        <sz val="10"/>
        <color indexed="52"/>
        <rFont val="Times New Roman"/>
        <family val="1"/>
      </rPr>
      <t>***</t>
    </r>
  </si>
  <si>
    <r>
      <t xml:space="preserve">2 ND
</t>
    </r>
    <r>
      <rPr>
        <b/>
        <sz val="10"/>
        <color indexed="52"/>
        <rFont val="Times New Roman"/>
        <family val="1"/>
      </rPr>
      <t>***</t>
    </r>
  </si>
  <si>
    <r>
      <t xml:space="preserve">3 RD
</t>
    </r>
    <r>
      <rPr>
        <b/>
        <sz val="10"/>
        <color indexed="52"/>
        <rFont val="Times New Roman"/>
        <family val="1"/>
      </rPr>
      <t>***</t>
    </r>
  </si>
  <si>
    <r>
      <t xml:space="preserve">1 ST
</t>
    </r>
    <r>
      <rPr>
        <b/>
        <sz val="10"/>
        <color indexed="52"/>
        <rFont val="Times New Roman"/>
        <family val="1"/>
      </rPr>
      <t>***</t>
    </r>
  </si>
  <si>
    <r>
      <t xml:space="preserve">2 ND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</si>
  <si>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r>
      <t xml:space="preserve">3 RD </t>
    </r>
    <r>
      <rPr>
        <b/>
        <sz val="10"/>
        <color indexed="12"/>
        <rFont val="Times New Roman"/>
        <family val="1"/>
      </rPr>
      <t>**</t>
    </r>
    <r>
      <rPr>
        <b/>
        <sz val="10"/>
        <rFont val="Times New Roman"/>
        <family val="1"/>
      </rPr>
      <t xml:space="preserve">
</t>
    </r>
    <r>
      <rPr>
        <b/>
        <sz val="10"/>
        <color indexed="52"/>
        <rFont val="Times New Roman"/>
        <family val="1"/>
      </rPr>
      <t>***</t>
    </r>
  </si>
  <si>
    <t>DRIVERS LICENSE</t>
  </si>
  <si>
    <t>POSSESSION MORE THAN ONE</t>
  </si>
  <si>
    <t>ALTERED</t>
  </si>
  <si>
    <t xml:space="preserve">56-1-515(2) </t>
  </si>
  <si>
    <t>56-1-515(4)</t>
  </si>
  <si>
    <r>
      <t xml:space="preserve">DRIVING WITHOUT A 2ND </t>
    </r>
    <r>
      <rPr>
        <b/>
        <sz val="10"/>
        <color indexed="12"/>
        <rFont val="Times New Roman"/>
        <family val="1"/>
      </rPr>
      <t>**</t>
    </r>
  </si>
  <si>
    <t>DRIVING WITHOUT A 1ST</t>
  </si>
  <si>
    <t>BEFORE FEB 10, 2009</t>
  </si>
  <si>
    <t>AFTER FEB 10, 2009</t>
  </si>
  <si>
    <t>NOT IN POSSESSION</t>
  </si>
  <si>
    <t>FRAUDULENT APPLICATION</t>
  </si>
  <si>
    <t>56-1-510</t>
  </si>
  <si>
    <t>56-1-510 (5)</t>
  </si>
  <si>
    <t>56-5-3270</t>
  </si>
  <si>
    <t>56-5-3280</t>
  </si>
  <si>
    <t>All Triable in Summary Court</t>
  </si>
  <si>
    <t>Summary Court</t>
  </si>
  <si>
    <t>SPECIALTY ASSESSMENTS</t>
  </si>
  <si>
    <t>DUI 1ST ***
with BA</t>
  </si>
  <si>
    <t>DUI 2ND ***
with BA</t>
  </si>
  <si>
    <t>$25.00 VICTIM ASSESSMENT</t>
  </si>
  <si>
    <t>$150.00 Drug Court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</si>
</sst>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b/>
      <sz val="10"/>
      <color indexed="52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mediumDashDot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slantDashDot"/>
      <diagonal style="hair"/>
    </border>
    <border diagonalUp="1" diagonalDown="1">
      <left style="hair"/>
      <right style="hair"/>
      <top style="hair"/>
      <bottom style="hair"/>
      <diagonal style="hair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 diagonalUp="1" diagonalDown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 diagonalDown="1">
      <left>
        <color indexed="63"/>
      </left>
      <right>
        <color indexed="63"/>
      </right>
      <top>
        <color indexed="63"/>
      </top>
      <bottom style="mediumDashed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8" fontId="2" fillId="0" borderId="0" xfId="0" applyNumberFormat="1" applyFont="1" applyAlignment="1">
      <alignment/>
    </xf>
    <xf numFmtId="8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8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8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8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8" fontId="2" fillId="0" borderId="0" xfId="0" applyNumberFormat="1" applyFont="1" applyBorder="1" applyAlignment="1">
      <alignment/>
    </xf>
    <xf numFmtId="8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8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3" borderId="28" xfId="0" applyFont="1" applyFill="1" applyBorder="1" applyAlignment="1">
      <alignment/>
    </xf>
    <xf numFmtId="8" fontId="3" fillId="33" borderId="29" xfId="0" applyNumberFormat="1" applyFont="1" applyFill="1" applyBorder="1" applyAlignment="1">
      <alignment/>
    </xf>
    <xf numFmtId="0" fontId="3" fillId="33" borderId="30" xfId="0" applyFont="1" applyFill="1" applyBorder="1" applyAlignment="1">
      <alignment/>
    </xf>
    <xf numFmtId="8" fontId="3" fillId="33" borderId="31" xfId="0" applyNumberFormat="1" applyFont="1" applyFill="1" applyBorder="1" applyAlignment="1">
      <alignment/>
    </xf>
    <xf numFmtId="8" fontId="6" fillId="0" borderId="10" xfId="0" applyNumberFormat="1" applyFont="1" applyBorder="1" applyAlignment="1">
      <alignment/>
    </xf>
    <xf numFmtId="8" fontId="2" fillId="0" borderId="32" xfId="0" applyNumberFormat="1" applyFont="1" applyBorder="1" applyAlignment="1">
      <alignment/>
    </xf>
    <xf numFmtId="0" fontId="8" fillId="0" borderId="10" xfId="0" applyFont="1" applyBorder="1" applyAlignment="1">
      <alignment/>
    </xf>
    <xf numFmtId="8" fontId="2" fillId="0" borderId="0" xfId="0" applyNumberFormat="1" applyFont="1" applyAlignment="1">
      <alignment/>
    </xf>
    <xf numFmtId="8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8" fontId="3" fillId="0" borderId="17" xfId="0" applyNumberFormat="1" applyFont="1" applyBorder="1" applyAlignment="1">
      <alignment/>
    </xf>
    <xf numFmtId="8" fontId="3" fillId="0" borderId="1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8" fontId="3" fillId="33" borderId="34" xfId="0" applyNumberFormat="1" applyFont="1" applyFill="1" applyBorder="1" applyAlignment="1">
      <alignment/>
    </xf>
    <xf numFmtId="8" fontId="3" fillId="33" borderId="35" xfId="0" applyNumberFormat="1" applyFont="1" applyFill="1" applyBorder="1" applyAlignment="1">
      <alignment/>
    </xf>
    <xf numFmtId="8" fontId="3" fillId="33" borderId="36" xfId="0" applyNumberFormat="1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2" xfId="0" applyBorder="1" applyAlignment="1">
      <alignment/>
    </xf>
    <xf numFmtId="8" fontId="3" fillId="33" borderId="37" xfId="0" applyNumberFormat="1" applyFont="1" applyFill="1" applyBorder="1" applyAlignment="1">
      <alignment/>
    </xf>
    <xf numFmtId="8" fontId="3" fillId="33" borderId="38" xfId="0" applyNumberFormat="1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39" xfId="0" applyBorder="1" applyAlignment="1">
      <alignment/>
    </xf>
    <xf numFmtId="8" fontId="2" fillId="0" borderId="40" xfId="0" applyNumberFormat="1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32" borderId="28" xfId="0" applyFont="1" applyFill="1" applyBorder="1" applyAlignment="1">
      <alignment/>
    </xf>
    <xf numFmtId="8" fontId="2" fillId="32" borderId="29" xfId="0" applyNumberFormat="1" applyFont="1" applyFill="1" applyBorder="1" applyAlignment="1">
      <alignment/>
    </xf>
    <xf numFmtId="8" fontId="2" fillId="32" borderId="37" xfId="0" applyNumberFormat="1" applyFont="1" applyFill="1" applyBorder="1" applyAlignment="1">
      <alignment/>
    </xf>
    <xf numFmtId="8" fontId="2" fillId="32" borderId="29" xfId="0" applyNumberFormat="1" applyFont="1" applyFill="1" applyBorder="1" applyAlignment="1">
      <alignment horizontal="right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8" fontId="2" fillId="0" borderId="42" xfId="0" applyNumberFormat="1" applyFont="1" applyBorder="1" applyAlignment="1">
      <alignment/>
    </xf>
    <xf numFmtId="8" fontId="2" fillId="32" borderId="44" xfId="0" applyNumberFormat="1" applyFont="1" applyFill="1" applyBorder="1" applyAlignment="1">
      <alignment/>
    </xf>
    <xf numFmtId="8" fontId="2" fillId="32" borderId="44" xfId="0" applyNumberFormat="1" applyFont="1" applyFill="1" applyBorder="1" applyAlignment="1">
      <alignment horizontal="right"/>
    </xf>
    <xf numFmtId="8" fontId="3" fillId="33" borderId="44" xfId="0" applyNumberFormat="1" applyFont="1" applyFill="1" applyBorder="1" applyAlignment="1">
      <alignment/>
    </xf>
    <xf numFmtId="0" fontId="2" fillId="0" borderId="42" xfId="0" applyFont="1" applyBorder="1" applyAlignment="1">
      <alignment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 horizontal="center" wrapText="1"/>
    </xf>
    <xf numFmtId="8" fontId="4" fillId="0" borderId="45" xfId="0" applyNumberFormat="1" applyFont="1" applyBorder="1" applyAlignment="1">
      <alignment horizontal="center"/>
    </xf>
    <xf numFmtId="8" fontId="4" fillId="0" borderId="46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8" fontId="4" fillId="0" borderId="17" xfId="0" applyNumberFormat="1" applyFont="1" applyBorder="1" applyAlignment="1">
      <alignment horizontal="center"/>
    </xf>
    <xf numFmtId="8" fontId="4" fillId="0" borderId="47" xfId="0" applyNumberFormat="1" applyFont="1" applyBorder="1" applyAlignment="1">
      <alignment horizontal="center"/>
    </xf>
    <xf numFmtId="8" fontId="4" fillId="0" borderId="41" xfId="0" applyNumberFormat="1" applyFont="1" applyBorder="1" applyAlignment="1">
      <alignment horizontal="center"/>
    </xf>
    <xf numFmtId="8" fontId="3" fillId="0" borderId="48" xfId="0" applyNumberFormat="1" applyFont="1" applyBorder="1" applyAlignment="1">
      <alignment horizontal="center"/>
    </xf>
    <xf numFmtId="8" fontId="3" fillId="0" borderId="49" xfId="0" applyNumberFormat="1" applyFont="1" applyBorder="1" applyAlignment="1">
      <alignment horizontal="center"/>
    </xf>
    <xf numFmtId="8" fontId="3" fillId="0" borderId="5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8" fontId="4" fillId="0" borderId="11" xfId="0" applyNumberFormat="1" applyFont="1" applyBorder="1" applyAlignment="1">
      <alignment horizontal="center"/>
    </xf>
    <xf numFmtId="8" fontId="4" fillId="0" borderId="0" xfId="0" applyNumberFormat="1" applyFont="1" applyBorder="1" applyAlignment="1">
      <alignment horizontal="center"/>
    </xf>
    <xf numFmtId="8" fontId="4" fillId="0" borderId="12" xfId="0" applyNumberFormat="1" applyFont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48" fillId="0" borderId="61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R77"/>
  <sheetViews>
    <sheetView tabSelected="1" zoomScale="75" zoomScaleNormal="75" zoomScalePageLayoutView="0" workbookViewId="0" topLeftCell="A25">
      <pane xSplit="1" topLeftCell="G1" activePane="topRight" state="frozen"/>
      <selection pane="topLeft" activeCell="A19" sqref="A19"/>
      <selection pane="topRight" activeCell="Q49" sqref="Q49"/>
    </sheetView>
  </sheetViews>
  <sheetFormatPr defaultColWidth="11.00390625" defaultRowHeight="12.75"/>
  <cols>
    <col min="1" max="1" width="50.57421875" style="0" customWidth="1"/>
    <col min="2" max="2" width="11.140625" style="0" customWidth="1"/>
    <col min="3" max="3" width="11.421875" style="0" customWidth="1"/>
    <col min="4" max="4" width="11.7109375" style="0" customWidth="1"/>
    <col min="5" max="5" width="12.57421875" style="0" customWidth="1"/>
    <col min="6" max="6" width="14.00390625" style="0" customWidth="1"/>
    <col min="7" max="7" width="12.28125" style="0" customWidth="1"/>
    <col min="8" max="8" width="13.7109375" style="0" customWidth="1"/>
    <col min="9" max="9" width="15.00390625" style="0" customWidth="1"/>
    <col min="10" max="10" width="15.57421875" style="0" customWidth="1"/>
    <col min="11" max="11" width="18.57421875" style="0" customWidth="1"/>
    <col min="12" max="12" width="16.28125" style="0" customWidth="1"/>
    <col min="13" max="13" width="14.8515625" style="0" customWidth="1"/>
    <col min="14" max="14" width="15.140625" style="0" customWidth="1"/>
    <col min="15" max="15" width="16.28125" style="0" customWidth="1"/>
    <col min="16" max="16" width="16.8515625" style="0" customWidth="1"/>
    <col min="17" max="17" width="18.28125" style="0" customWidth="1"/>
    <col min="18" max="18" width="12.7109375" style="0" customWidth="1"/>
    <col min="19" max="19" width="14.7109375" style="0" customWidth="1"/>
    <col min="20" max="20" width="15.7109375" style="0" customWidth="1"/>
  </cols>
  <sheetData>
    <row r="1" spans="1:17" ht="13.5" customHeight="1" thickTop="1">
      <c r="A1" s="34"/>
      <c r="B1" s="140" t="s">
        <v>86</v>
      </c>
      <c r="C1" s="102"/>
      <c r="D1" s="102"/>
      <c r="E1" s="141"/>
      <c r="F1" s="98" t="s">
        <v>79</v>
      </c>
      <c r="G1" s="99"/>
      <c r="H1" s="102" t="s">
        <v>3</v>
      </c>
      <c r="I1" s="102" t="s">
        <v>2</v>
      </c>
      <c r="J1" s="102" t="s">
        <v>1</v>
      </c>
      <c r="K1" s="100" t="s">
        <v>4</v>
      </c>
      <c r="L1" s="104" t="s">
        <v>29</v>
      </c>
      <c r="M1" s="102" t="s">
        <v>33</v>
      </c>
      <c r="N1" s="102" t="s">
        <v>55</v>
      </c>
      <c r="O1" s="102" t="s">
        <v>54</v>
      </c>
      <c r="P1" s="118" t="s">
        <v>53</v>
      </c>
      <c r="Q1" s="117"/>
    </row>
    <row r="2" spans="1:17" ht="42" customHeight="1" thickBot="1">
      <c r="A2" s="27" t="s">
        <v>0</v>
      </c>
      <c r="B2" s="30" t="s">
        <v>90</v>
      </c>
      <c r="C2" s="28" t="s">
        <v>89</v>
      </c>
      <c r="D2" s="28" t="s">
        <v>88</v>
      </c>
      <c r="E2" s="31" t="s">
        <v>87</v>
      </c>
      <c r="F2" s="32" t="s">
        <v>78</v>
      </c>
      <c r="G2" s="33" t="s">
        <v>80</v>
      </c>
      <c r="H2" s="103"/>
      <c r="I2" s="103"/>
      <c r="J2" s="103"/>
      <c r="K2" s="101"/>
      <c r="L2" s="105"/>
      <c r="M2" s="103"/>
      <c r="N2" s="103"/>
      <c r="O2" s="103"/>
      <c r="P2" s="119"/>
      <c r="Q2" s="117"/>
    </row>
    <row r="3" spans="1:17" ht="12.75">
      <c r="A3" s="3" t="s">
        <v>5</v>
      </c>
      <c r="B3" s="4" t="s">
        <v>6</v>
      </c>
      <c r="C3" s="4" t="s">
        <v>6</v>
      </c>
      <c r="D3" s="4" t="s">
        <v>6</v>
      </c>
      <c r="E3" s="4" t="s">
        <v>6</v>
      </c>
      <c r="F3" s="4" t="s">
        <v>104</v>
      </c>
      <c r="G3" s="49" t="s">
        <v>37</v>
      </c>
      <c r="H3" s="4" t="s">
        <v>13</v>
      </c>
      <c r="I3" s="4" t="s">
        <v>7</v>
      </c>
      <c r="J3" s="4" t="s">
        <v>106</v>
      </c>
      <c r="K3" s="5" t="s">
        <v>14</v>
      </c>
      <c r="L3" s="49" t="s">
        <v>36</v>
      </c>
      <c r="M3" s="4" t="s">
        <v>43</v>
      </c>
      <c r="N3" s="4" t="s">
        <v>107</v>
      </c>
      <c r="O3" s="39" t="s">
        <v>61</v>
      </c>
      <c r="P3" s="5" t="s">
        <v>130</v>
      </c>
      <c r="Q3" s="75"/>
    </row>
    <row r="4" spans="1:17" ht="13.5" thickBot="1">
      <c r="A4" s="6" t="s">
        <v>15</v>
      </c>
      <c r="B4" s="7" t="s">
        <v>6</v>
      </c>
      <c r="C4" s="7" t="s">
        <v>6</v>
      </c>
      <c r="D4" s="7" t="s">
        <v>6</v>
      </c>
      <c r="E4" s="7" t="s">
        <v>6</v>
      </c>
      <c r="F4" s="7" t="s">
        <v>105</v>
      </c>
      <c r="G4" s="50" t="s">
        <v>46</v>
      </c>
      <c r="H4" s="7" t="s">
        <v>13</v>
      </c>
      <c r="I4" s="7" t="s">
        <v>17</v>
      </c>
      <c r="J4" s="7" t="s">
        <v>16</v>
      </c>
      <c r="K4" s="8" t="s">
        <v>17</v>
      </c>
      <c r="L4" s="7" t="s">
        <v>17</v>
      </c>
      <c r="M4" s="7" t="s">
        <v>17</v>
      </c>
      <c r="N4" s="7" t="s">
        <v>47</v>
      </c>
      <c r="O4" s="7" t="s">
        <v>61</v>
      </c>
      <c r="P4" s="8" t="s">
        <v>131</v>
      </c>
      <c r="Q4" s="75"/>
    </row>
    <row r="5" spans="1:17" ht="12.75">
      <c r="A5" s="3" t="s">
        <v>18</v>
      </c>
      <c r="B5" s="9">
        <v>76.75</v>
      </c>
      <c r="C5" s="9">
        <v>128.75</v>
      </c>
      <c r="D5" s="9">
        <v>180.5</v>
      </c>
      <c r="E5" s="9">
        <v>440</v>
      </c>
      <c r="F5" s="24">
        <v>100</v>
      </c>
      <c r="G5" s="24">
        <v>25</v>
      </c>
      <c r="H5" s="9">
        <v>380</v>
      </c>
      <c r="I5" s="9">
        <v>155</v>
      </c>
      <c r="J5" s="9">
        <v>140</v>
      </c>
      <c r="K5" s="23">
        <v>155</v>
      </c>
      <c r="L5" s="59">
        <v>155</v>
      </c>
      <c r="M5" s="9">
        <v>155</v>
      </c>
      <c r="N5" s="9">
        <v>155</v>
      </c>
      <c r="O5" s="23">
        <v>200</v>
      </c>
      <c r="P5" s="10">
        <v>1062.5</v>
      </c>
      <c r="Q5" s="75"/>
    </row>
    <row r="6" spans="1:17" ht="12.75">
      <c r="A6" s="11" t="s">
        <v>19</v>
      </c>
      <c r="B6" s="9">
        <f>((B5-(25))/2.075)*1</f>
        <v>24.939759036144576</v>
      </c>
      <c r="C6" s="9">
        <f>((C5-(25))/2.075)*1</f>
        <v>49.99999999999999</v>
      </c>
      <c r="D6" s="9">
        <f>((D5-(25))/2.075)*1</f>
        <v>74.93975903614457</v>
      </c>
      <c r="E6" s="9">
        <f>((E5-(25))/2.075)*1</f>
        <v>199.99999999999997</v>
      </c>
      <c r="F6" s="9">
        <f>((F5-(25))/2.075)*1</f>
        <v>36.14457831325301</v>
      </c>
      <c r="G6" s="24">
        <f>G5</f>
        <v>25</v>
      </c>
      <c r="H6" s="9">
        <f aca="true" t="shared" si="0" ref="H6:N6">((H5-(25))/2.075)*1</f>
        <v>171.08433734939757</v>
      </c>
      <c r="I6" s="9">
        <f t="shared" si="0"/>
        <v>62.65060240963855</v>
      </c>
      <c r="J6" s="9">
        <f t="shared" si="0"/>
        <v>55.421686746987945</v>
      </c>
      <c r="K6" s="9">
        <f t="shared" si="0"/>
        <v>62.65060240963855</v>
      </c>
      <c r="L6" s="9">
        <f t="shared" si="0"/>
        <v>62.65060240963855</v>
      </c>
      <c r="M6" s="9">
        <f t="shared" si="0"/>
        <v>62.65060240963855</v>
      </c>
      <c r="N6" s="9">
        <f t="shared" si="0"/>
        <v>62.65060240963855</v>
      </c>
      <c r="O6" s="23">
        <v>0</v>
      </c>
      <c r="P6" s="10">
        <f>((P5-(25))/2.075)*1</f>
        <v>499.99999999999994</v>
      </c>
      <c r="Q6" s="75"/>
    </row>
    <row r="7" spans="1:17" ht="12.75">
      <c r="A7" s="11" t="s">
        <v>20</v>
      </c>
      <c r="B7" s="9">
        <f>B6*0.12</f>
        <v>2.992771084337349</v>
      </c>
      <c r="C7" s="9">
        <f>C6*0.12</f>
        <v>5.999999999999999</v>
      </c>
      <c r="D7" s="9">
        <f>D6*0.12</f>
        <v>8.992771084337347</v>
      </c>
      <c r="E7" s="9">
        <f>E6*0.12</f>
        <v>23.999999999999996</v>
      </c>
      <c r="F7" s="9">
        <f aca="true" t="shared" si="1" ref="F7:N7">F6*0.12</f>
        <v>4.33734939759036</v>
      </c>
      <c r="G7" s="24">
        <v>0</v>
      </c>
      <c r="H7" s="9">
        <f t="shared" si="1"/>
        <v>20.530120481927707</v>
      </c>
      <c r="I7" s="9">
        <f t="shared" si="1"/>
        <v>7.518072289156626</v>
      </c>
      <c r="J7" s="9">
        <f t="shared" si="1"/>
        <v>6.650602409638553</v>
      </c>
      <c r="K7" s="23">
        <f t="shared" si="1"/>
        <v>7.518072289156626</v>
      </c>
      <c r="L7" s="23">
        <f t="shared" si="1"/>
        <v>7.518072289156626</v>
      </c>
      <c r="M7" s="9">
        <f t="shared" si="1"/>
        <v>7.518072289156626</v>
      </c>
      <c r="N7" s="9">
        <f t="shared" si="1"/>
        <v>7.518072289156626</v>
      </c>
      <c r="O7" s="23">
        <v>0</v>
      </c>
      <c r="P7" s="10">
        <f>P6*0.12</f>
        <v>59.99999999999999</v>
      </c>
      <c r="Q7" s="75"/>
    </row>
    <row r="8" spans="1:17" ht="12.75">
      <c r="A8" s="11" t="s">
        <v>21</v>
      </c>
      <c r="B8" s="9">
        <f>B6*0.88</f>
        <v>21.946987951807227</v>
      </c>
      <c r="C8" s="9">
        <f>C6*0.88</f>
        <v>43.99999999999999</v>
      </c>
      <c r="D8" s="9">
        <f>D6*0.88</f>
        <v>65.94698795180722</v>
      </c>
      <c r="E8" s="9">
        <f>E6*0.88</f>
        <v>175.99999999999997</v>
      </c>
      <c r="F8" s="9">
        <f>F6*0.88</f>
        <v>31.807228915662645</v>
      </c>
      <c r="G8" s="24">
        <v>0</v>
      </c>
      <c r="H8" s="9">
        <f>H6*0.88</f>
        <v>150.55421686746988</v>
      </c>
      <c r="I8" s="9">
        <f aca="true" t="shared" si="2" ref="I8:N8">I6*0.88</f>
        <v>55.132530120481924</v>
      </c>
      <c r="J8" s="9">
        <f>J6*0.88</f>
        <v>48.77108433734939</v>
      </c>
      <c r="K8" s="23">
        <f t="shared" si="2"/>
        <v>55.132530120481924</v>
      </c>
      <c r="L8" s="23">
        <f t="shared" si="2"/>
        <v>55.132530120481924</v>
      </c>
      <c r="M8" s="9">
        <f t="shared" si="2"/>
        <v>55.132530120481924</v>
      </c>
      <c r="N8" s="9">
        <f t="shared" si="2"/>
        <v>55.132530120481924</v>
      </c>
      <c r="O8" s="23">
        <v>0</v>
      </c>
      <c r="P8" s="10">
        <f>P6*0.88</f>
        <v>439.99999999999994</v>
      </c>
      <c r="Q8" s="75"/>
    </row>
    <row r="9" spans="1:17" ht="12.75">
      <c r="A9" s="11" t="s">
        <v>22</v>
      </c>
      <c r="B9" s="9">
        <f>B6*0.075</f>
        <v>1.870481927710843</v>
      </c>
      <c r="C9" s="9">
        <f>C6*0.075</f>
        <v>3.749999999999999</v>
      </c>
      <c r="D9" s="9">
        <f>D6*0.075</f>
        <v>5.620481927710842</v>
      </c>
      <c r="E9" s="9">
        <f>E6*0.075</f>
        <v>14.999999999999996</v>
      </c>
      <c r="F9" s="9">
        <f>F6*0.075</f>
        <v>2.7108433734939754</v>
      </c>
      <c r="G9" s="24">
        <v>0</v>
      </c>
      <c r="H9" s="9">
        <f>H6*0.075</f>
        <v>12.831325301204817</v>
      </c>
      <c r="I9" s="9">
        <f aca="true" t="shared" si="3" ref="I9:N9">I6*0.075</f>
        <v>4.698795180722891</v>
      </c>
      <c r="J9" s="9">
        <f>J6*0.075</f>
        <v>4.156626506024096</v>
      </c>
      <c r="K9" s="23">
        <f t="shared" si="3"/>
        <v>4.698795180722891</v>
      </c>
      <c r="L9" s="23">
        <f t="shared" si="3"/>
        <v>4.698795180722891</v>
      </c>
      <c r="M9" s="9">
        <f t="shared" si="3"/>
        <v>4.698795180722891</v>
      </c>
      <c r="N9" s="9">
        <f t="shared" si="3"/>
        <v>4.698795180722891</v>
      </c>
      <c r="O9" s="23">
        <v>0</v>
      </c>
      <c r="P9" s="10">
        <f>P6*0.075</f>
        <v>37.49999999999999</v>
      </c>
      <c r="Q9" s="75"/>
    </row>
    <row r="10" spans="1:17" ht="12.75">
      <c r="A10" s="63" t="s">
        <v>23</v>
      </c>
      <c r="B10" s="61">
        <f>B7+B8+B9</f>
        <v>26.81024096385542</v>
      </c>
      <c r="C10" s="61">
        <f>C7+C8+C9</f>
        <v>53.74999999999999</v>
      </c>
      <c r="D10" s="61">
        <f>D7+D8+D9</f>
        <v>80.5602409638554</v>
      </c>
      <c r="E10" s="61">
        <f>E7+E8+E9</f>
        <v>214.99999999999997</v>
      </c>
      <c r="F10" s="61">
        <f>F7+F8+F9</f>
        <v>38.85542168674698</v>
      </c>
      <c r="G10" s="61">
        <f>((G5-25)/207.5)*107.5</f>
        <v>0</v>
      </c>
      <c r="H10" s="61">
        <f>H7+H8+H9</f>
        <v>183.9156626506024</v>
      </c>
      <c r="I10" s="61">
        <f>I7+I8+I9</f>
        <v>67.34939759036145</v>
      </c>
      <c r="J10" s="61">
        <f>J7+J8+J9</f>
        <v>59.57831325301204</v>
      </c>
      <c r="K10" s="62">
        <f>K7+K8+K9</f>
        <v>67.34939759036145</v>
      </c>
      <c r="L10" s="62">
        <f>((L5-25)/207.5)*107.5</f>
        <v>67.34939759036145</v>
      </c>
      <c r="M10" s="61">
        <f>((M5-25)/207.5)*107.5</f>
        <v>67.34939759036145</v>
      </c>
      <c r="N10" s="61">
        <f>((N5-25)/207.5)*107.5</f>
        <v>67.34939759036145</v>
      </c>
      <c r="O10" s="62">
        <v>0</v>
      </c>
      <c r="P10" s="10">
        <f>((P5-25)/207.5)*107.5</f>
        <v>537.5</v>
      </c>
      <c r="Q10" s="75"/>
    </row>
    <row r="11" spans="1:17" ht="12.75">
      <c r="A11" s="11" t="s">
        <v>70</v>
      </c>
      <c r="B11" s="9">
        <v>25</v>
      </c>
      <c r="C11" s="9">
        <v>25</v>
      </c>
      <c r="D11" s="9">
        <v>25</v>
      </c>
      <c r="E11" s="9">
        <v>25</v>
      </c>
      <c r="F11" s="9">
        <v>25</v>
      </c>
      <c r="G11" s="24">
        <v>0</v>
      </c>
      <c r="H11" s="9">
        <v>25</v>
      </c>
      <c r="I11" s="9">
        <v>25</v>
      </c>
      <c r="J11" s="9">
        <v>25</v>
      </c>
      <c r="K11" s="23">
        <v>25</v>
      </c>
      <c r="L11" s="23">
        <v>25</v>
      </c>
      <c r="M11" s="9">
        <v>25</v>
      </c>
      <c r="N11" s="9">
        <v>25</v>
      </c>
      <c r="O11" s="23">
        <v>0</v>
      </c>
      <c r="P11" s="10">
        <v>25</v>
      </c>
      <c r="Q11" s="75"/>
    </row>
    <row r="12" spans="1:17" ht="8.25" customHeight="1">
      <c r="A12" s="12"/>
      <c r="B12" s="9"/>
      <c r="C12" s="9"/>
      <c r="D12" s="9"/>
      <c r="E12" s="9"/>
      <c r="F12" s="9"/>
      <c r="G12" s="9"/>
      <c r="H12" s="9"/>
      <c r="I12" s="9"/>
      <c r="J12" s="9"/>
      <c r="K12" s="23"/>
      <c r="L12" s="23"/>
      <c r="M12" s="9"/>
      <c r="N12" s="9"/>
      <c r="O12" s="23"/>
      <c r="P12" s="10"/>
      <c r="Q12" s="75"/>
    </row>
    <row r="13" spans="1:17" ht="12.75">
      <c r="A13" s="3" t="s">
        <v>24</v>
      </c>
      <c r="B13" s="9">
        <v>15</v>
      </c>
      <c r="C13" s="9">
        <v>25</v>
      </c>
      <c r="D13" s="9">
        <v>50</v>
      </c>
      <c r="E13" s="9">
        <v>75</v>
      </c>
      <c r="F13" s="24">
        <v>0</v>
      </c>
      <c r="G13" s="24">
        <v>0</v>
      </c>
      <c r="H13" s="9">
        <v>25</v>
      </c>
      <c r="I13" s="9">
        <v>0</v>
      </c>
      <c r="J13" s="9">
        <v>15</v>
      </c>
      <c r="K13" s="23">
        <v>0</v>
      </c>
      <c r="L13" s="47">
        <v>0</v>
      </c>
      <c r="M13" s="24">
        <v>0</v>
      </c>
      <c r="N13" s="9">
        <v>0</v>
      </c>
      <c r="O13" s="23">
        <v>100</v>
      </c>
      <c r="P13" s="10">
        <v>500</v>
      </c>
      <c r="Q13" s="75"/>
    </row>
    <row r="14" spans="1:17" ht="12.75">
      <c r="A14" s="3" t="s">
        <v>70</v>
      </c>
      <c r="B14" s="9">
        <v>25</v>
      </c>
      <c r="C14" s="9">
        <v>25</v>
      </c>
      <c r="D14" s="9">
        <v>25</v>
      </c>
      <c r="E14" s="9">
        <v>25</v>
      </c>
      <c r="F14" s="24">
        <v>0</v>
      </c>
      <c r="G14" s="24">
        <v>0</v>
      </c>
      <c r="H14" s="9">
        <v>25</v>
      </c>
      <c r="I14" s="9">
        <v>0</v>
      </c>
      <c r="J14" s="9">
        <v>25</v>
      </c>
      <c r="K14" s="23">
        <v>0</v>
      </c>
      <c r="L14" s="47">
        <v>0</v>
      </c>
      <c r="M14" s="24">
        <v>0</v>
      </c>
      <c r="N14" s="23">
        <v>0</v>
      </c>
      <c r="O14" s="23">
        <v>0</v>
      </c>
      <c r="P14" s="10">
        <v>25</v>
      </c>
      <c r="Q14" s="75"/>
    </row>
    <row r="15" spans="1:17" ht="12.75">
      <c r="A15" s="3" t="s">
        <v>25</v>
      </c>
      <c r="B15" s="9">
        <f aca="true" t="shared" si="4" ref="B15:N15">B13*1.075</f>
        <v>16.125</v>
      </c>
      <c r="C15" s="9">
        <f t="shared" si="4"/>
        <v>26.875</v>
      </c>
      <c r="D15" s="9">
        <f t="shared" si="4"/>
        <v>53.75</v>
      </c>
      <c r="E15" s="9">
        <f t="shared" si="4"/>
        <v>80.625</v>
      </c>
      <c r="F15" s="24">
        <f t="shared" si="4"/>
        <v>0</v>
      </c>
      <c r="G15" s="24">
        <f t="shared" si="4"/>
        <v>0</v>
      </c>
      <c r="H15" s="9">
        <f t="shared" si="4"/>
        <v>26.875</v>
      </c>
      <c r="I15" s="9">
        <f t="shared" si="4"/>
        <v>0</v>
      </c>
      <c r="J15" s="9">
        <f t="shared" si="4"/>
        <v>16.125</v>
      </c>
      <c r="K15" s="23">
        <f t="shared" si="4"/>
        <v>0</v>
      </c>
      <c r="L15" s="47">
        <f t="shared" si="4"/>
        <v>0</v>
      </c>
      <c r="M15" s="24">
        <f t="shared" si="4"/>
        <v>0</v>
      </c>
      <c r="N15" s="23">
        <f t="shared" si="4"/>
        <v>0</v>
      </c>
      <c r="O15" s="23">
        <v>0</v>
      </c>
      <c r="P15" s="10">
        <f>P13*1.075</f>
        <v>537.5</v>
      </c>
      <c r="Q15" s="75"/>
    </row>
    <row r="16" spans="1:17" ht="12.75">
      <c r="A16" s="54" t="s">
        <v>71</v>
      </c>
      <c r="B16" s="55">
        <f aca="true" t="shared" si="5" ref="B16:P16">SUM(B13:B15)</f>
        <v>56.125</v>
      </c>
      <c r="C16" s="55">
        <f t="shared" si="5"/>
        <v>76.875</v>
      </c>
      <c r="D16" s="55">
        <f t="shared" si="5"/>
        <v>128.75</v>
      </c>
      <c r="E16" s="55">
        <f t="shared" si="5"/>
        <v>180.625</v>
      </c>
      <c r="F16" s="55">
        <f t="shared" si="5"/>
        <v>0</v>
      </c>
      <c r="G16" s="55">
        <f t="shared" si="5"/>
        <v>0</v>
      </c>
      <c r="H16" s="55">
        <f t="shared" si="5"/>
        <v>76.875</v>
      </c>
      <c r="I16" s="55">
        <f t="shared" si="5"/>
        <v>0</v>
      </c>
      <c r="J16" s="55">
        <f t="shared" si="5"/>
        <v>56.125</v>
      </c>
      <c r="K16" s="55">
        <f t="shared" si="5"/>
        <v>0</v>
      </c>
      <c r="L16" s="55">
        <f t="shared" si="5"/>
        <v>0</v>
      </c>
      <c r="M16" s="55">
        <f t="shared" si="5"/>
        <v>0</v>
      </c>
      <c r="N16" s="55">
        <f t="shared" si="5"/>
        <v>0</v>
      </c>
      <c r="O16" s="71">
        <f t="shared" si="5"/>
        <v>100</v>
      </c>
      <c r="P16" s="76">
        <f t="shared" si="5"/>
        <v>1062.5</v>
      </c>
      <c r="Q16" s="75"/>
    </row>
    <row r="17" spans="1:17" ht="6.75" customHeight="1">
      <c r="A17" s="3"/>
      <c r="B17" s="13"/>
      <c r="C17" s="13"/>
      <c r="D17" s="13"/>
      <c r="E17" s="13"/>
      <c r="F17" s="18"/>
      <c r="G17" s="18"/>
      <c r="H17" s="13"/>
      <c r="I17" s="13"/>
      <c r="J17" s="13"/>
      <c r="K17" s="46"/>
      <c r="L17" s="48"/>
      <c r="M17" s="13"/>
      <c r="N17" s="13"/>
      <c r="O17" s="46"/>
      <c r="P17" s="14"/>
      <c r="Q17" s="75"/>
    </row>
    <row r="18" spans="1:17" ht="12.75">
      <c r="A18" s="3" t="s">
        <v>26</v>
      </c>
      <c r="B18" s="9">
        <v>25</v>
      </c>
      <c r="C18" s="9">
        <v>50</v>
      </c>
      <c r="D18" s="9">
        <v>75</v>
      </c>
      <c r="E18" s="9">
        <v>200</v>
      </c>
      <c r="F18" s="24">
        <v>150</v>
      </c>
      <c r="G18" s="24">
        <v>25</v>
      </c>
      <c r="H18" s="9">
        <v>200</v>
      </c>
      <c r="I18" s="9">
        <v>100</v>
      </c>
      <c r="J18" s="9">
        <v>200</v>
      </c>
      <c r="K18" s="23">
        <v>100</v>
      </c>
      <c r="L18" s="47">
        <v>100</v>
      </c>
      <c r="M18" s="9">
        <v>100</v>
      </c>
      <c r="N18" s="9">
        <v>100</v>
      </c>
      <c r="O18" s="23">
        <v>200</v>
      </c>
      <c r="P18" s="10">
        <v>500</v>
      </c>
      <c r="Q18" s="75"/>
    </row>
    <row r="19" spans="1:17" ht="12.75">
      <c r="A19" s="3" t="s">
        <v>70</v>
      </c>
      <c r="B19" s="9">
        <v>25</v>
      </c>
      <c r="C19" s="9">
        <v>25</v>
      </c>
      <c r="D19" s="9">
        <v>25</v>
      </c>
      <c r="E19" s="9">
        <v>25</v>
      </c>
      <c r="F19" s="24">
        <v>25</v>
      </c>
      <c r="G19" s="24">
        <v>0</v>
      </c>
      <c r="H19" s="9">
        <v>25</v>
      </c>
      <c r="I19" s="9">
        <v>25</v>
      </c>
      <c r="J19" s="9">
        <v>25</v>
      </c>
      <c r="K19" s="23">
        <v>25</v>
      </c>
      <c r="L19" s="47">
        <v>25</v>
      </c>
      <c r="M19" s="9">
        <v>25</v>
      </c>
      <c r="N19" s="23">
        <v>25</v>
      </c>
      <c r="O19" s="23">
        <v>0</v>
      </c>
      <c r="P19" s="10">
        <v>25</v>
      </c>
      <c r="Q19" s="75"/>
    </row>
    <row r="20" spans="1:17" ht="12.75">
      <c r="A20" s="3" t="s">
        <v>25</v>
      </c>
      <c r="B20" s="9">
        <f>B18*1.075</f>
        <v>26.875</v>
      </c>
      <c r="C20" s="9">
        <f>C18*1.075</f>
        <v>53.75</v>
      </c>
      <c r="D20" s="9">
        <f>D18*1.075</f>
        <v>80.625</v>
      </c>
      <c r="E20" s="9">
        <f>E18*1.075</f>
        <v>215</v>
      </c>
      <c r="F20" s="9">
        <f>F18*1.075</f>
        <v>161.25</v>
      </c>
      <c r="G20" s="24">
        <v>0</v>
      </c>
      <c r="H20" s="9">
        <f aca="true" t="shared" si="6" ref="H20:N20">H18*1.075</f>
        <v>215</v>
      </c>
      <c r="I20" s="9">
        <f t="shared" si="6"/>
        <v>107.5</v>
      </c>
      <c r="J20" s="9">
        <f t="shared" si="6"/>
        <v>215</v>
      </c>
      <c r="K20" s="23">
        <f t="shared" si="6"/>
        <v>107.5</v>
      </c>
      <c r="L20" s="23">
        <f t="shared" si="6"/>
        <v>107.5</v>
      </c>
      <c r="M20" s="9">
        <f t="shared" si="6"/>
        <v>107.5</v>
      </c>
      <c r="N20" s="9">
        <f t="shared" si="6"/>
        <v>107.5</v>
      </c>
      <c r="O20" s="23"/>
      <c r="P20" s="10">
        <f>P18*1.075</f>
        <v>537.5</v>
      </c>
      <c r="Q20" s="75"/>
    </row>
    <row r="21" spans="1:17" ht="13.5" thickBot="1">
      <c r="A21" s="56" t="s">
        <v>72</v>
      </c>
      <c r="B21" s="57">
        <f aca="true" t="shared" si="7" ref="B21:P21">SUM(B18:B20)</f>
        <v>76.875</v>
      </c>
      <c r="C21" s="57">
        <f t="shared" si="7"/>
        <v>128.75</v>
      </c>
      <c r="D21" s="57">
        <f t="shared" si="7"/>
        <v>180.625</v>
      </c>
      <c r="E21" s="57">
        <f t="shared" si="7"/>
        <v>440</v>
      </c>
      <c r="F21" s="57">
        <f t="shared" si="7"/>
        <v>336.25</v>
      </c>
      <c r="G21" s="57">
        <f t="shared" si="7"/>
        <v>25</v>
      </c>
      <c r="H21" s="57">
        <f t="shared" si="7"/>
        <v>440</v>
      </c>
      <c r="I21" s="57">
        <f t="shared" si="7"/>
        <v>232.5</v>
      </c>
      <c r="J21" s="57">
        <f t="shared" si="7"/>
        <v>440</v>
      </c>
      <c r="K21" s="57">
        <f t="shared" si="7"/>
        <v>232.5</v>
      </c>
      <c r="L21" s="72">
        <f t="shared" si="7"/>
        <v>232.5</v>
      </c>
      <c r="M21" s="72">
        <f t="shared" si="7"/>
        <v>232.5</v>
      </c>
      <c r="N21" s="72">
        <f t="shared" si="7"/>
        <v>232.5</v>
      </c>
      <c r="O21" s="73">
        <f t="shared" si="7"/>
        <v>200</v>
      </c>
      <c r="P21" s="77">
        <f t="shared" si="7"/>
        <v>1062.5</v>
      </c>
      <c r="Q21" s="75"/>
    </row>
    <row r="22" spans="1:17" ht="13.5" customHeight="1" thickBot="1" thickTop="1">
      <c r="A22" s="64"/>
      <c r="B22" s="122" t="s">
        <v>81</v>
      </c>
      <c r="C22" s="123"/>
      <c r="D22" s="123"/>
      <c r="E22" s="123"/>
      <c r="F22" s="124"/>
      <c r="G22" s="102" t="s">
        <v>27</v>
      </c>
      <c r="H22" s="102" t="s">
        <v>28</v>
      </c>
      <c r="I22" s="104" t="s">
        <v>30</v>
      </c>
      <c r="J22" s="104" t="s">
        <v>31</v>
      </c>
      <c r="K22" s="104" t="s">
        <v>32</v>
      </c>
      <c r="L22" s="109" t="s">
        <v>117</v>
      </c>
      <c r="M22" s="110"/>
      <c r="N22" s="110"/>
      <c r="O22" s="110"/>
      <c r="P22" s="110"/>
      <c r="Q22" s="111"/>
    </row>
    <row r="23" spans="1:18" ht="39" thickBot="1">
      <c r="A23" s="27" t="s">
        <v>0</v>
      </c>
      <c r="B23" s="36" t="s">
        <v>82</v>
      </c>
      <c r="C23" s="28" t="s">
        <v>103</v>
      </c>
      <c r="D23" s="28" t="s">
        <v>83</v>
      </c>
      <c r="E23" s="28" t="s">
        <v>84</v>
      </c>
      <c r="F23" s="29" t="s">
        <v>85</v>
      </c>
      <c r="G23" s="103"/>
      <c r="H23" s="103"/>
      <c r="I23" s="105"/>
      <c r="J23" s="105"/>
      <c r="K23" s="105"/>
      <c r="L23" s="45" t="s">
        <v>126</v>
      </c>
      <c r="M23" s="66" t="s">
        <v>123</v>
      </c>
      <c r="N23" s="66" t="s">
        <v>122</v>
      </c>
      <c r="O23" s="67" t="s">
        <v>118</v>
      </c>
      <c r="P23" s="81" t="s">
        <v>119</v>
      </c>
      <c r="Q23" s="84" t="s">
        <v>127</v>
      </c>
      <c r="R23" s="74"/>
    </row>
    <row r="24" spans="1:17" ht="12.75">
      <c r="A24" s="3" t="s">
        <v>5</v>
      </c>
      <c r="B24" s="44" t="s">
        <v>57</v>
      </c>
      <c r="C24" s="39" t="s">
        <v>9</v>
      </c>
      <c r="D24" s="39" t="s">
        <v>10</v>
      </c>
      <c r="E24" s="39" t="s">
        <v>11</v>
      </c>
      <c r="F24" s="5" t="s">
        <v>12</v>
      </c>
      <c r="G24" s="4" t="s">
        <v>34</v>
      </c>
      <c r="H24" s="4" t="s">
        <v>35</v>
      </c>
      <c r="I24" s="4" t="s">
        <v>38</v>
      </c>
      <c r="J24" s="4" t="s">
        <v>39</v>
      </c>
      <c r="K24" s="4" t="s">
        <v>40</v>
      </c>
      <c r="L24" s="44" t="s">
        <v>41</v>
      </c>
      <c r="M24" s="68" t="s">
        <v>42</v>
      </c>
      <c r="N24" s="68" t="s">
        <v>42</v>
      </c>
      <c r="O24" s="68" t="s">
        <v>42</v>
      </c>
      <c r="P24" s="69" t="s">
        <v>120</v>
      </c>
      <c r="Q24" s="5" t="s">
        <v>129</v>
      </c>
    </row>
    <row r="25" spans="1:17" ht="13.5" thickBot="1">
      <c r="A25" s="6" t="s">
        <v>15</v>
      </c>
      <c r="B25" s="41" t="s">
        <v>17</v>
      </c>
      <c r="C25" s="7" t="s">
        <v>17</v>
      </c>
      <c r="D25" s="7" t="s">
        <v>17</v>
      </c>
      <c r="E25" s="7" t="s">
        <v>17</v>
      </c>
      <c r="F25" s="8" t="s">
        <v>17</v>
      </c>
      <c r="G25" s="7" t="s">
        <v>45</v>
      </c>
      <c r="H25" s="7" t="s">
        <v>35</v>
      </c>
      <c r="I25" s="7" t="s">
        <v>38</v>
      </c>
      <c r="J25" s="7"/>
      <c r="K25" s="7" t="s">
        <v>47</v>
      </c>
      <c r="L25" s="41" t="s">
        <v>48</v>
      </c>
      <c r="M25" s="7" t="s">
        <v>49</v>
      </c>
      <c r="N25" s="7" t="s">
        <v>48</v>
      </c>
      <c r="O25" s="7" t="s">
        <v>48</v>
      </c>
      <c r="P25" s="70" t="s">
        <v>121</v>
      </c>
      <c r="Q25" s="8" t="s">
        <v>128</v>
      </c>
    </row>
    <row r="26" spans="1:17" ht="12.75">
      <c r="A26" s="3" t="s">
        <v>18</v>
      </c>
      <c r="B26" s="9">
        <v>155</v>
      </c>
      <c r="C26" s="9">
        <v>155</v>
      </c>
      <c r="D26" s="9">
        <v>155</v>
      </c>
      <c r="E26" s="9">
        <v>155</v>
      </c>
      <c r="F26" s="9">
        <v>155</v>
      </c>
      <c r="G26" s="9">
        <v>232.5</v>
      </c>
      <c r="H26" s="9">
        <v>76.75</v>
      </c>
      <c r="I26" s="9">
        <v>355</v>
      </c>
      <c r="J26" s="9">
        <v>155</v>
      </c>
      <c r="K26" s="9">
        <v>155</v>
      </c>
      <c r="L26" s="9">
        <v>105</v>
      </c>
      <c r="M26" s="9">
        <v>237.5</v>
      </c>
      <c r="N26" s="9">
        <v>1062.5</v>
      </c>
      <c r="O26" s="9">
        <v>155</v>
      </c>
      <c r="P26" s="9">
        <v>232.5</v>
      </c>
      <c r="Q26" s="10">
        <v>440</v>
      </c>
    </row>
    <row r="27" spans="1:17" ht="12.75">
      <c r="A27" s="11" t="s">
        <v>19</v>
      </c>
      <c r="B27" s="9">
        <f aca="true" t="shared" si="8" ref="B27:Q27">((B26-(25))/2.075)*1</f>
        <v>62.65060240963855</v>
      </c>
      <c r="C27" s="9">
        <f t="shared" si="8"/>
        <v>62.65060240963855</v>
      </c>
      <c r="D27" s="9">
        <f t="shared" si="8"/>
        <v>62.65060240963855</v>
      </c>
      <c r="E27" s="9">
        <f t="shared" si="8"/>
        <v>62.65060240963855</v>
      </c>
      <c r="F27" s="9">
        <f t="shared" si="8"/>
        <v>62.65060240963855</v>
      </c>
      <c r="G27" s="9">
        <f t="shared" si="8"/>
        <v>99.99999999999999</v>
      </c>
      <c r="H27" s="9">
        <f t="shared" si="8"/>
        <v>24.939759036144576</v>
      </c>
      <c r="I27" s="9">
        <f t="shared" si="8"/>
        <v>159.03614457831324</v>
      </c>
      <c r="J27" s="9">
        <f t="shared" si="8"/>
        <v>62.65060240963855</v>
      </c>
      <c r="K27" s="9">
        <f t="shared" si="8"/>
        <v>62.65060240963855</v>
      </c>
      <c r="L27" s="9">
        <f t="shared" si="8"/>
        <v>38.554216867469876</v>
      </c>
      <c r="M27" s="9">
        <f t="shared" si="8"/>
        <v>102.40963855421685</v>
      </c>
      <c r="N27" s="9">
        <f t="shared" si="8"/>
        <v>499.99999999999994</v>
      </c>
      <c r="O27" s="9">
        <f t="shared" si="8"/>
        <v>62.65060240963855</v>
      </c>
      <c r="P27" s="9">
        <f t="shared" si="8"/>
        <v>99.99999999999999</v>
      </c>
      <c r="Q27" s="10">
        <f t="shared" si="8"/>
        <v>199.99999999999997</v>
      </c>
    </row>
    <row r="28" spans="1:17" ht="12.75">
      <c r="A28" s="11" t="s">
        <v>20</v>
      </c>
      <c r="B28" s="9">
        <f aca="true" t="shared" si="9" ref="B28:G28">B27*0.12</f>
        <v>7.518072289156626</v>
      </c>
      <c r="C28" s="9">
        <f t="shared" si="9"/>
        <v>7.518072289156626</v>
      </c>
      <c r="D28" s="9">
        <f t="shared" si="9"/>
        <v>7.518072289156626</v>
      </c>
      <c r="E28" s="9">
        <f t="shared" si="9"/>
        <v>7.518072289156626</v>
      </c>
      <c r="F28" s="9">
        <f t="shared" si="9"/>
        <v>7.518072289156626</v>
      </c>
      <c r="G28" s="9">
        <f t="shared" si="9"/>
        <v>11.999999999999998</v>
      </c>
      <c r="H28" s="9">
        <f aca="true" t="shared" si="10" ref="H28:N28">H27*0.12</f>
        <v>2.992771084337349</v>
      </c>
      <c r="I28" s="9">
        <f t="shared" si="10"/>
        <v>19.08433734939759</v>
      </c>
      <c r="J28" s="9">
        <f t="shared" si="10"/>
        <v>7.518072289156626</v>
      </c>
      <c r="K28" s="9">
        <f t="shared" si="10"/>
        <v>7.518072289156626</v>
      </c>
      <c r="L28" s="9">
        <f t="shared" si="10"/>
        <v>4.626506024096385</v>
      </c>
      <c r="M28" s="9">
        <f t="shared" si="10"/>
        <v>12.289156626506022</v>
      </c>
      <c r="N28" s="9">
        <f t="shared" si="10"/>
        <v>59.99999999999999</v>
      </c>
      <c r="O28" s="9">
        <f>O27*0.12</f>
        <v>7.518072289156626</v>
      </c>
      <c r="P28" s="9">
        <f>P27*0.12</f>
        <v>11.999999999999998</v>
      </c>
      <c r="Q28" s="10">
        <f>Q27*0.12</f>
        <v>23.999999999999996</v>
      </c>
    </row>
    <row r="29" spans="1:17" ht="12.75">
      <c r="A29" s="11" t="s">
        <v>50</v>
      </c>
      <c r="B29" s="9">
        <f aca="true" t="shared" si="11" ref="B29:G29">B27*0.88</f>
        <v>55.132530120481924</v>
      </c>
      <c r="C29" s="9">
        <f t="shared" si="11"/>
        <v>55.132530120481924</v>
      </c>
      <c r="D29" s="9">
        <f t="shared" si="11"/>
        <v>55.132530120481924</v>
      </c>
      <c r="E29" s="9">
        <f t="shared" si="11"/>
        <v>55.132530120481924</v>
      </c>
      <c r="F29" s="9">
        <f t="shared" si="11"/>
        <v>55.132530120481924</v>
      </c>
      <c r="G29" s="9">
        <f t="shared" si="11"/>
        <v>87.99999999999999</v>
      </c>
      <c r="H29" s="9">
        <f aca="true" t="shared" si="12" ref="H29:M29">H27*0.88</f>
        <v>21.946987951807227</v>
      </c>
      <c r="I29" s="9">
        <f t="shared" si="12"/>
        <v>139.95180722891564</v>
      </c>
      <c r="J29" s="9">
        <f t="shared" si="12"/>
        <v>55.132530120481924</v>
      </c>
      <c r="K29" s="9">
        <f t="shared" si="12"/>
        <v>55.132530120481924</v>
      </c>
      <c r="L29" s="9">
        <f t="shared" si="12"/>
        <v>33.92771084337349</v>
      </c>
      <c r="M29" s="9">
        <f t="shared" si="12"/>
        <v>90.12048192771083</v>
      </c>
      <c r="N29" s="9">
        <f>N27*0.88</f>
        <v>439.99999999999994</v>
      </c>
      <c r="O29" s="9">
        <f>O27*0.88</f>
        <v>55.132530120481924</v>
      </c>
      <c r="P29" s="9">
        <f>P27*0.88</f>
        <v>87.99999999999999</v>
      </c>
      <c r="Q29" s="10">
        <f>Q27*0.88</f>
        <v>175.99999999999997</v>
      </c>
    </row>
    <row r="30" spans="1:17" ht="12.75">
      <c r="A30" s="11" t="s">
        <v>51</v>
      </c>
      <c r="B30" s="9">
        <f aca="true" t="shared" si="13" ref="B30:G30">B27*0.075</f>
        <v>4.698795180722891</v>
      </c>
      <c r="C30" s="9">
        <f t="shared" si="13"/>
        <v>4.698795180722891</v>
      </c>
      <c r="D30" s="9">
        <f t="shared" si="13"/>
        <v>4.698795180722891</v>
      </c>
      <c r="E30" s="9">
        <f t="shared" si="13"/>
        <v>4.698795180722891</v>
      </c>
      <c r="F30" s="9">
        <f t="shared" si="13"/>
        <v>4.698795180722891</v>
      </c>
      <c r="G30" s="9">
        <f t="shared" si="13"/>
        <v>7.499999999999998</v>
      </c>
      <c r="H30" s="9">
        <f aca="true" t="shared" si="14" ref="H30:M30">H27*0.075</f>
        <v>1.870481927710843</v>
      </c>
      <c r="I30" s="9">
        <f t="shared" si="14"/>
        <v>11.927710843373493</v>
      </c>
      <c r="J30" s="9">
        <f t="shared" si="14"/>
        <v>4.698795180722891</v>
      </c>
      <c r="K30" s="9">
        <f t="shared" si="14"/>
        <v>4.698795180722891</v>
      </c>
      <c r="L30" s="9">
        <f t="shared" si="14"/>
        <v>2.8915662650602405</v>
      </c>
      <c r="M30" s="9">
        <f t="shared" si="14"/>
        <v>7.680722891566264</v>
      </c>
      <c r="N30" s="9">
        <f>N27*0.075</f>
        <v>37.49999999999999</v>
      </c>
      <c r="O30" s="9">
        <f>O27*0.075</f>
        <v>4.698795180722891</v>
      </c>
      <c r="P30" s="9">
        <f>P27*0.075</f>
        <v>7.499999999999998</v>
      </c>
      <c r="Q30" s="10">
        <f>Q27*0.075</f>
        <v>14.999999999999996</v>
      </c>
    </row>
    <row r="31" spans="1:17" ht="12.75">
      <c r="A31" s="63" t="s">
        <v>23</v>
      </c>
      <c r="B31" s="9">
        <f>B28+B29+B30</f>
        <v>67.34939759036145</v>
      </c>
      <c r="C31" s="9">
        <f>C28+C29+C30</f>
        <v>67.34939759036145</v>
      </c>
      <c r="D31" s="9">
        <f>D28+D29+D30</f>
        <v>67.34939759036145</v>
      </c>
      <c r="E31" s="9">
        <f>E28+E29+E30</f>
        <v>67.34939759036145</v>
      </c>
      <c r="F31" s="9">
        <f>F28+F29+F30</f>
        <v>67.34939759036145</v>
      </c>
      <c r="G31" s="9">
        <f>((G26-25)/207.5)*107.5</f>
        <v>107.5</v>
      </c>
      <c r="H31" s="9">
        <f aca="true" t="shared" si="15" ref="H31:M31">((H26-25)/207.5)*107.5</f>
        <v>26.810240963855424</v>
      </c>
      <c r="I31" s="9">
        <f t="shared" si="15"/>
        <v>170.96385542168676</v>
      </c>
      <c r="J31" s="9">
        <f t="shared" si="15"/>
        <v>67.34939759036145</v>
      </c>
      <c r="K31" s="9">
        <f t="shared" si="15"/>
        <v>67.34939759036145</v>
      </c>
      <c r="L31" s="9">
        <f t="shared" si="15"/>
        <v>41.445783132530124</v>
      </c>
      <c r="M31" s="9">
        <f t="shared" si="15"/>
        <v>110.09036144578315</v>
      </c>
      <c r="N31" s="9">
        <f>((N26-25)/207.5)*107.5</f>
        <v>537.5</v>
      </c>
      <c r="O31" s="9">
        <f>((O26-25)/207.5)*107.5</f>
        <v>67.34939759036145</v>
      </c>
      <c r="P31" s="9">
        <f>((P26-25)/207.5)*107.5</f>
        <v>107.5</v>
      </c>
      <c r="Q31" s="10">
        <f>((Q26-25)/207.5)*107.5</f>
        <v>215</v>
      </c>
    </row>
    <row r="32" spans="1:17" ht="12.75">
      <c r="A32" s="3" t="s">
        <v>70</v>
      </c>
      <c r="B32" s="9">
        <v>25</v>
      </c>
      <c r="C32" s="9">
        <v>25</v>
      </c>
      <c r="D32" s="9">
        <v>25</v>
      </c>
      <c r="E32" s="9">
        <v>25</v>
      </c>
      <c r="F32" s="9">
        <v>25</v>
      </c>
      <c r="G32" s="9">
        <v>25</v>
      </c>
      <c r="H32" s="9">
        <v>25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s="9">
        <v>25</v>
      </c>
      <c r="O32" s="9">
        <v>25</v>
      </c>
      <c r="P32" s="9">
        <v>25</v>
      </c>
      <c r="Q32" s="10">
        <v>25</v>
      </c>
    </row>
    <row r="33" spans="1:17" ht="8.25" customHeight="1">
      <c r="A33" s="12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/>
    </row>
    <row r="34" spans="1:17" ht="12.75">
      <c r="A34" s="3" t="s">
        <v>24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100</v>
      </c>
      <c r="H34" s="9">
        <v>0</v>
      </c>
      <c r="I34" s="9">
        <v>100</v>
      </c>
      <c r="J34" s="9">
        <v>50</v>
      </c>
      <c r="K34" s="9">
        <v>0</v>
      </c>
      <c r="L34" s="9">
        <v>0</v>
      </c>
      <c r="M34" s="9">
        <v>50</v>
      </c>
      <c r="N34" s="9">
        <v>0</v>
      </c>
      <c r="O34" s="9">
        <v>0</v>
      </c>
      <c r="P34" s="9">
        <v>0</v>
      </c>
      <c r="Q34" s="10">
        <v>0</v>
      </c>
    </row>
    <row r="35" spans="1:17" ht="12.75">
      <c r="A35" s="3" t="s">
        <v>70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25</v>
      </c>
      <c r="H35" s="9">
        <v>0</v>
      </c>
      <c r="I35" s="9">
        <v>25</v>
      </c>
      <c r="J35" s="9">
        <v>25</v>
      </c>
      <c r="K35" s="9">
        <v>0</v>
      </c>
      <c r="L35" s="9">
        <v>0</v>
      </c>
      <c r="M35" s="9">
        <v>25</v>
      </c>
      <c r="N35" s="9">
        <v>0</v>
      </c>
      <c r="O35" s="9">
        <v>0</v>
      </c>
      <c r="P35" s="9">
        <v>0</v>
      </c>
      <c r="Q35" s="10">
        <v>0</v>
      </c>
    </row>
    <row r="36" spans="1:17" ht="12.75">
      <c r="A36" s="3" t="s">
        <v>25</v>
      </c>
      <c r="B36" s="9">
        <f aca="true" t="shared" si="16" ref="B36:Q36">B34*1.075</f>
        <v>0</v>
      </c>
      <c r="C36" s="9">
        <f t="shared" si="16"/>
        <v>0</v>
      </c>
      <c r="D36" s="9">
        <f t="shared" si="16"/>
        <v>0</v>
      </c>
      <c r="E36" s="9">
        <f t="shared" si="16"/>
        <v>0</v>
      </c>
      <c r="F36" s="9">
        <f t="shared" si="16"/>
        <v>0</v>
      </c>
      <c r="G36" s="9">
        <f t="shared" si="16"/>
        <v>107.5</v>
      </c>
      <c r="H36" s="9">
        <f t="shared" si="16"/>
        <v>0</v>
      </c>
      <c r="I36" s="9">
        <f t="shared" si="16"/>
        <v>107.5</v>
      </c>
      <c r="J36" s="9">
        <f t="shared" si="16"/>
        <v>53.75</v>
      </c>
      <c r="K36" s="9">
        <f t="shared" si="16"/>
        <v>0</v>
      </c>
      <c r="L36" s="9">
        <f t="shared" si="16"/>
        <v>0</v>
      </c>
      <c r="M36" s="9">
        <f t="shared" si="16"/>
        <v>53.75</v>
      </c>
      <c r="N36" s="9">
        <f t="shared" si="16"/>
        <v>0</v>
      </c>
      <c r="O36" s="9">
        <f t="shared" si="16"/>
        <v>0</v>
      </c>
      <c r="P36" s="9">
        <f t="shared" si="16"/>
        <v>0</v>
      </c>
      <c r="Q36" s="10">
        <f t="shared" si="16"/>
        <v>0</v>
      </c>
    </row>
    <row r="37" spans="1:17" ht="12.75">
      <c r="A37" s="54" t="s">
        <v>71</v>
      </c>
      <c r="B37" s="55">
        <f aca="true" t="shared" si="17" ref="B37:Q37">SUM(B34:B36)</f>
        <v>0</v>
      </c>
      <c r="C37" s="55">
        <f t="shared" si="17"/>
        <v>0</v>
      </c>
      <c r="D37" s="55">
        <f t="shared" si="17"/>
        <v>0</v>
      </c>
      <c r="E37" s="55">
        <f t="shared" si="17"/>
        <v>0</v>
      </c>
      <c r="F37" s="55">
        <f t="shared" si="17"/>
        <v>0</v>
      </c>
      <c r="G37" s="55">
        <f t="shared" si="17"/>
        <v>232.5</v>
      </c>
      <c r="H37" s="55">
        <f t="shared" si="17"/>
        <v>0</v>
      </c>
      <c r="I37" s="55">
        <f t="shared" si="17"/>
        <v>232.5</v>
      </c>
      <c r="J37" s="55">
        <f t="shared" si="17"/>
        <v>128.75</v>
      </c>
      <c r="K37" s="55">
        <f t="shared" si="17"/>
        <v>0</v>
      </c>
      <c r="L37" s="55">
        <f t="shared" si="17"/>
        <v>0</v>
      </c>
      <c r="M37" s="55">
        <f t="shared" si="17"/>
        <v>128.75</v>
      </c>
      <c r="N37" s="55">
        <f t="shared" si="17"/>
        <v>0</v>
      </c>
      <c r="O37" s="55">
        <f t="shared" si="17"/>
        <v>0</v>
      </c>
      <c r="P37" s="55">
        <f t="shared" si="17"/>
        <v>0</v>
      </c>
      <c r="Q37" s="76">
        <f t="shared" si="17"/>
        <v>0</v>
      </c>
    </row>
    <row r="38" spans="1:17" ht="8.25" customHeight="1">
      <c r="A38" s="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</row>
    <row r="39" spans="1:17" ht="12.75">
      <c r="A39" s="3" t="s">
        <v>26</v>
      </c>
      <c r="B39" s="9">
        <v>100</v>
      </c>
      <c r="C39" s="9">
        <v>100</v>
      </c>
      <c r="D39" s="9">
        <v>100</v>
      </c>
      <c r="E39" s="9">
        <v>100</v>
      </c>
      <c r="F39" s="9">
        <v>100</v>
      </c>
      <c r="G39" s="9">
        <v>100</v>
      </c>
      <c r="H39" s="9">
        <v>25</v>
      </c>
      <c r="I39" s="9">
        <v>200</v>
      </c>
      <c r="J39" s="9">
        <v>100</v>
      </c>
      <c r="K39" s="9">
        <v>100</v>
      </c>
      <c r="L39" s="9">
        <v>100</v>
      </c>
      <c r="M39" s="9">
        <v>100</v>
      </c>
      <c r="N39" s="9">
        <v>500</v>
      </c>
      <c r="O39" s="9">
        <v>100</v>
      </c>
      <c r="P39" s="9">
        <v>100</v>
      </c>
      <c r="Q39" s="10">
        <v>200</v>
      </c>
    </row>
    <row r="40" spans="1:17" ht="12.75">
      <c r="A40" s="3" t="s">
        <v>70</v>
      </c>
      <c r="B40" s="9">
        <v>25</v>
      </c>
      <c r="C40" s="9">
        <v>25</v>
      </c>
      <c r="D40" s="9">
        <v>25</v>
      </c>
      <c r="E40" s="9">
        <v>25</v>
      </c>
      <c r="F40" s="9">
        <v>25</v>
      </c>
      <c r="G40" s="9">
        <v>25</v>
      </c>
      <c r="H40" s="9">
        <v>25</v>
      </c>
      <c r="I40" s="9">
        <v>25</v>
      </c>
      <c r="J40" s="9">
        <v>25</v>
      </c>
      <c r="K40" s="9">
        <v>25</v>
      </c>
      <c r="L40" s="9">
        <v>25</v>
      </c>
      <c r="M40" s="9">
        <v>25</v>
      </c>
      <c r="N40" s="9">
        <v>25</v>
      </c>
      <c r="O40" s="9">
        <v>25</v>
      </c>
      <c r="P40" s="9">
        <v>25</v>
      </c>
      <c r="Q40" s="10">
        <v>25</v>
      </c>
    </row>
    <row r="41" spans="1:17" ht="12.75">
      <c r="A41" s="3" t="s">
        <v>25</v>
      </c>
      <c r="B41" s="9">
        <f aca="true" t="shared" si="18" ref="B41:Q41">B39*1.075</f>
        <v>107.5</v>
      </c>
      <c r="C41" s="9">
        <f t="shared" si="18"/>
        <v>107.5</v>
      </c>
      <c r="D41" s="9">
        <f t="shared" si="18"/>
        <v>107.5</v>
      </c>
      <c r="E41" s="9">
        <f t="shared" si="18"/>
        <v>107.5</v>
      </c>
      <c r="F41" s="9">
        <f t="shared" si="18"/>
        <v>107.5</v>
      </c>
      <c r="G41" s="9">
        <f t="shared" si="18"/>
        <v>107.5</v>
      </c>
      <c r="H41" s="9">
        <f t="shared" si="18"/>
        <v>26.875</v>
      </c>
      <c r="I41" s="9">
        <f t="shared" si="18"/>
        <v>215</v>
      </c>
      <c r="J41" s="9">
        <f t="shared" si="18"/>
        <v>107.5</v>
      </c>
      <c r="K41" s="9">
        <f t="shared" si="18"/>
        <v>107.5</v>
      </c>
      <c r="L41" s="9">
        <f t="shared" si="18"/>
        <v>107.5</v>
      </c>
      <c r="M41" s="9">
        <f t="shared" si="18"/>
        <v>107.5</v>
      </c>
      <c r="N41" s="9">
        <f t="shared" si="18"/>
        <v>537.5</v>
      </c>
      <c r="O41" s="9">
        <f t="shared" si="18"/>
        <v>107.5</v>
      </c>
      <c r="P41" s="9">
        <f t="shared" si="18"/>
        <v>107.5</v>
      </c>
      <c r="Q41" s="10">
        <f t="shared" si="18"/>
        <v>215</v>
      </c>
    </row>
    <row r="42" spans="1:17" ht="13.5" thickBot="1">
      <c r="A42" s="56" t="s">
        <v>72</v>
      </c>
      <c r="B42" s="57">
        <f aca="true" t="shared" si="19" ref="B42:Q42">SUM(B39:B41)</f>
        <v>232.5</v>
      </c>
      <c r="C42" s="57">
        <f t="shared" si="19"/>
        <v>232.5</v>
      </c>
      <c r="D42" s="57">
        <f t="shared" si="19"/>
        <v>232.5</v>
      </c>
      <c r="E42" s="57">
        <f t="shared" si="19"/>
        <v>232.5</v>
      </c>
      <c r="F42" s="57">
        <f t="shared" si="19"/>
        <v>232.5</v>
      </c>
      <c r="G42" s="57">
        <f t="shared" si="19"/>
        <v>232.5</v>
      </c>
      <c r="H42" s="57">
        <f t="shared" si="19"/>
        <v>76.875</v>
      </c>
      <c r="I42" s="57">
        <f t="shared" si="19"/>
        <v>440</v>
      </c>
      <c r="J42" s="57">
        <f t="shared" si="19"/>
        <v>232.5</v>
      </c>
      <c r="K42" s="57">
        <f t="shared" si="19"/>
        <v>232.5</v>
      </c>
      <c r="L42" s="57">
        <f t="shared" si="19"/>
        <v>232.5</v>
      </c>
      <c r="M42" s="57">
        <f t="shared" si="19"/>
        <v>232.5</v>
      </c>
      <c r="N42" s="57">
        <f t="shared" si="19"/>
        <v>1062.5</v>
      </c>
      <c r="O42" s="57">
        <f t="shared" si="19"/>
        <v>232.5</v>
      </c>
      <c r="P42" s="57">
        <f t="shared" si="19"/>
        <v>232.5</v>
      </c>
      <c r="Q42" s="77">
        <f t="shared" si="19"/>
        <v>440</v>
      </c>
    </row>
    <row r="43" spans="1:17" ht="13.5" customHeight="1" thickTop="1">
      <c r="A43" s="26"/>
      <c r="B43" s="106" t="s">
        <v>77</v>
      </c>
      <c r="C43" s="107"/>
      <c r="D43" s="107"/>
      <c r="E43" s="107"/>
      <c r="F43" s="107"/>
      <c r="G43" s="108"/>
      <c r="H43" s="106" t="s">
        <v>98</v>
      </c>
      <c r="I43" s="107"/>
      <c r="J43" s="108"/>
      <c r="K43" s="113" t="s">
        <v>52</v>
      </c>
      <c r="L43" s="82"/>
      <c r="O43" s="83"/>
      <c r="P43" s="137" t="s">
        <v>76</v>
      </c>
      <c r="Q43" s="100" t="s">
        <v>56</v>
      </c>
    </row>
    <row r="44" spans="1:17" ht="13.5" customHeight="1" thickBot="1">
      <c r="A44" s="19"/>
      <c r="B44" s="128" t="s">
        <v>91</v>
      </c>
      <c r="C44" s="129"/>
      <c r="D44" s="129"/>
      <c r="E44" s="128" t="s">
        <v>101</v>
      </c>
      <c r="F44" s="129"/>
      <c r="G44" s="130"/>
      <c r="H44" s="114" t="s">
        <v>97</v>
      </c>
      <c r="I44" s="125" t="s">
        <v>99</v>
      </c>
      <c r="J44" s="112" t="s">
        <v>100</v>
      </c>
      <c r="K44" s="114"/>
      <c r="L44" s="133" t="s">
        <v>124</v>
      </c>
      <c r="M44" s="134"/>
      <c r="N44" s="135" t="s">
        <v>125</v>
      </c>
      <c r="O44" s="136"/>
      <c r="P44" s="138"/>
      <c r="Q44" s="112"/>
    </row>
    <row r="45" spans="1:17" ht="13.5" customHeight="1">
      <c r="A45" s="120" t="s">
        <v>0</v>
      </c>
      <c r="B45" s="126" t="s">
        <v>132</v>
      </c>
      <c r="C45" s="127"/>
      <c r="D45" s="127"/>
      <c r="E45" s="43" t="s">
        <v>133</v>
      </c>
      <c r="F45" s="131" t="s">
        <v>102</v>
      </c>
      <c r="G45" s="132"/>
      <c r="H45" s="114"/>
      <c r="I45" s="125"/>
      <c r="J45" s="112"/>
      <c r="K45" s="114"/>
      <c r="L45" s="116" t="s">
        <v>110</v>
      </c>
      <c r="M45" s="142" t="s">
        <v>109</v>
      </c>
      <c r="N45" s="144" t="s">
        <v>135</v>
      </c>
      <c r="O45" s="145" t="s">
        <v>136</v>
      </c>
      <c r="P45" s="138"/>
      <c r="Q45" s="112"/>
    </row>
    <row r="46" spans="1:17" ht="33.75" customHeight="1" thickBot="1">
      <c r="A46" s="121"/>
      <c r="B46" s="35" t="s">
        <v>111</v>
      </c>
      <c r="C46" s="30" t="s">
        <v>112</v>
      </c>
      <c r="D46" s="30" t="s">
        <v>113</v>
      </c>
      <c r="E46" s="35" t="s">
        <v>114</v>
      </c>
      <c r="F46" s="52" t="s">
        <v>115</v>
      </c>
      <c r="G46" s="53" t="s">
        <v>116</v>
      </c>
      <c r="H46" s="115"/>
      <c r="I46" s="103"/>
      <c r="J46" s="101"/>
      <c r="K46" s="115"/>
      <c r="L46" s="115"/>
      <c r="M46" s="143"/>
      <c r="N46" s="103"/>
      <c r="O46" s="101"/>
      <c r="P46" s="139"/>
      <c r="Q46" s="101"/>
    </row>
    <row r="47" spans="1:17" ht="12.75">
      <c r="A47" s="3" t="s">
        <v>5</v>
      </c>
      <c r="B47" s="40" t="s">
        <v>44</v>
      </c>
      <c r="C47" s="4" t="s">
        <v>44</v>
      </c>
      <c r="D47" s="42" t="s">
        <v>44</v>
      </c>
      <c r="E47" s="4" t="s">
        <v>44</v>
      </c>
      <c r="F47" s="4" t="s">
        <v>44</v>
      </c>
      <c r="G47" s="42" t="s">
        <v>44</v>
      </c>
      <c r="H47" s="4" t="s">
        <v>8</v>
      </c>
      <c r="I47" s="4" t="s">
        <v>60</v>
      </c>
      <c r="J47" s="42" t="s">
        <v>59</v>
      </c>
      <c r="K47" s="4" t="s">
        <v>58</v>
      </c>
      <c r="L47" s="4" t="s">
        <v>62</v>
      </c>
      <c r="M47" s="89" t="s">
        <v>62</v>
      </c>
      <c r="N47" s="4" t="s">
        <v>62</v>
      </c>
      <c r="O47" s="4" t="s">
        <v>62</v>
      </c>
      <c r="P47" s="4" t="s">
        <v>63</v>
      </c>
      <c r="Q47" s="42" t="s">
        <v>64</v>
      </c>
    </row>
    <row r="48" spans="1:17" ht="13.5" thickBot="1">
      <c r="A48" s="6" t="s">
        <v>15</v>
      </c>
      <c r="B48" s="41" t="s">
        <v>44</v>
      </c>
      <c r="C48" s="7" t="s">
        <v>44</v>
      </c>
      <c r="D48" s="8" t="s">
        <v>44</v>
      </c>
      <c r="E48" s="7" t="s">
        <v>44</v>
      </c>
      <c r="F48" s="7" t="s">
        <v>44</v>
      </c>
      <c r="G48" s="8" t="s">
        <v>44</v>
      </c>
      <c r="H48" s="7" t="s">
        <v>17</v>
      </c>
      <c r="I48" s="7" t="s">
        <v>47</v>
      </c>
      <c r="J48" s="8" t="s">
        <v>59</v>
      </c>
      <c r="K48" s="7" t="s">
        <v>65</v>
      </c>
      <c r="L48" s="7" t="s">
        <v>66</v>
      </c>
      <c r="M48" s="90" t="s">
        <v>66</v>
      </c>
      <c r="N48" s="7" t="s">
        <v>66</v>
      </c>
      <c r="O48" s="7" t="s">
        <v>66</v>
      </c>
      <c r="P48" s="15" t="s">
        <v>67</v>
      </c>
      <c r="Q48" s="20" t="s">
        <v>68</v>
      </c>
    </row>
    <row r="49" spans="1:17" ht="12.75">
      <c r="A49" s="3" t="s">
        <v>18</v>
      </c>
      <c r="B49" s="9">
        <v>647.5</v>
      </c>
      <c r="C49" s="9">
        <v>1270</v>
      </c>
      <c r="D49" s="9">
        <v>2100</v>
      </c>
      <c r="E49" s="9">
        <v>647.5</v>
      </c>
      <c r="F49" s="9">
        <v>647.5</v>
      </c>
      <c r="G49" s="9">
        <v>647.5</v>
      </c>
      <c r="H49" s="9">
        <v>155</v>
      </c>
      <c r="I49" s="9">
        <v>155</v>
      </c>
      <c r="J49" s="9">
        <v>155</v>
      </c>
      <c r="K49" s="9">
        <v>232.5</v>
      </c>
      <c r="L49" s="9">
        <v>967</v>
      </c>
      <c r="M49" s="91">
        <v>1022</v>
      </c>
      <c r="N49" s="9">
        <v>1017</v>
      </c>
      <c r="O49" s="61">
        <v>6000</v>
      </c>
      <c r="P49" s="9">
        <v>280</v>
      </c>
      <c r="Q49" s="80">
        <v>620</v>
      </c>
    </row>
    <row r="50" spans="1:17" ht="12.75">
      <c r="A50" s="11" t="s">
        <v>19</v>
      </c>
      <c r="B50" s="9">
        <f aca="true" t="shared" si="20" ref="B50:M50">((B49-(B55+B57))/207.5)*100</f>
        <v>300</v>
      </c>
      <c r="C50" s="9">
        <f t="shared" si="20"/>
        <v>600</v>
      </c>
      <c r="D50" s="9">
        <f t="shared" si="20"/>
        <v>1000</v>
      </c>
      <c r="E50" s="9">
        <f t="shared" si="20"/>
        <v>300</v>
      </c>
      <c r="F50" s="9">
        <f t="shared" si="20"/>
        <v>300</v>
      </c>
      <c r="G50" s="9">
        <f t="shared" si="20"/>
        <v>300</v>
      </c>
      <c r="H50" s="9">
        <f t="shared" si="20"/>
        <v>62.65060240963856</v>
      </c>
      <c r="I50" s="9">
        <f t="shared" si="20"/>
        <v>62.65060240963856</v>
      </c>
      <c r="J50" s="9">
        <f t="shared" si="20"/>
        <v>62.65060240963856</v>
      </c>
      <c r="K50" s="9">
        <f t="shared" si="20"/>
        <v>100</v>
      </c>
      <c r="L50" s="9">
        <f t="shared" si="20"/>
        <v>400</v>
      </c>
      <c r="M50" s="91">
        <f t="shared" si="20"/>
        <v>426.50602409638554</v>
      </c>
      <c r="N50" s="9">
        <f>((N49-(N55+N56+N57))/207.5)*100</f>
        <v>400</v>
      </c>
      <c r="O50" s="9">
        <f>((O49-(O55+O57))/207.5)*100</f>
        <v>2813.4939759036142</v>
      </c>
      <c r="P50" s="9">
        <f>((P49-(P55+P57))/207.5)*100</f>
        <v>110.8433734939759</v>
      </c>
      <c r="Q50" s="10">
        <f>((Q49-(Q55+Q57))/207.5)*100</f>
        <v>166.26506024096386</v>
      </c>
    </row>
    <row r="51" spans="1:17" ht="12.75">
      <c r="A51" s="11" t="s">
        <v>20</v>
      </c>
      <c r="B51" s="9">
        <f aca="true" t="shared" si="21" ref="B51:M51">B50*0.12</f>
        <v>36</v>
      </c>
      <c r="C51" s="9">
        <f t="shared" si="21"/>
        <v>72</v>
      </c>
      <c r="D51" s="9">
        <f t="shared" si="21"/>
        <v>120</v>
      </c>
      <c r="E51" s="9">
        <f t="shared" si="21"/>
        <v>36</v>
      </c>
      <c r="F51" s="9">
        <f t="shared" si="21"/>
        <v>36</v>
      </c>
      <c r="G51" s="9">
        <f t="shared" si="21"/>
        <v>36</v>
      </c>
      <c r="H51" s="9">
        <f t="shared" si="21"/>
        <v>7.518072289156627</v>
      </c>
      <c r="I51" s="9">
        <f t="shared" si="21"/>
        <v>7.518072289156627</v>
      </c>
      <c r="J51" s="9">
        <f t="shared" si="21"/>
        <v>7.518072289156627</v>
      </c>
      <c r="K51" s="9">
        <f t="shared" si="21"/>
        <v>12</v>
      </c>
      <c r="L51" s="9">
        <f t="shared" si="21"/>
        <v>48</v>
      </c>
      <c r="M51" s="91">
        <f t="shared" si="21"/>
        <v>51.18072289156626</v>
      </c>
      <c r="N51" s="9">
        <f>N50*0.12</f>
        <v>48</v>
      </c>
      <c r="O51" s="9">
        <f>O50*0.12</f>
        <v>337.6192771084337</v>
      </c>
      <c r="P51" s="9">
        <f>P50*0.12</f>
        <v>13.301204819277109</v>
      </c>
      <c r="Q51" s="10">
        <f>Q50*0.12</f>
        <v>19.951807228915662</v>
      </c>
    </row>
    <row r="52" spans="1:17" ht="12.75">
      <c r="A52" s="11" t="s">
        <v>21</v>
      </c>
      <c r="B52" s="9">
        <f aca="true" t="shared" si="22" ref="B52:M52">B50*0.88</f>
        <v>264</v>
      </c>
      <c r="C52" s="9">
        <f t="shared" si="22"/>
        <v>528</v>
      </c>
      <c r="D52" s="9">
        <f t="shared" si="22"/>
        <v>880</v>
      </c>
      <c r="E52" s="9">
        <f t="shared" si="22"/>
        <v>264</v>
      </c>
      <c r="F52" s="9">
        <f t="shared" si="22"/>
        <v>264</v>
      </c>
      <c r="G52" s="9">
        <f t="shared" si="22"/>
        <v>264</v>
      </c>
      <c r="H52" s="9">
        <f t="shared" si="22"/>
        <v>55.13253012048193</v>
      </c>
      <c r="I52" s="9">
        <f t="shared" si="22"/>
        <v>55.13253012048193</v>
      </c>
      <c r="J52" s="9">
        <f t="shared" si="22"/>
        <v>55.13253012048193</v>
      </c>
      <c r="K52" s="9">
        <f t="shared" si="22"/>
        <v>88</v>
      </c>
      <c r="L52" s="9">
        <f t="shared" si="22"/>
        <v>352</v>
      </c>
      <c r="M52" s="91">
        <f t="shared" si="22"/>
        <v>375.32530120481925</v>
      </c>
      <c r="N52" s="9">
        <f>N50*0.88</f>
        <v>352</v>
      </c>
      <c r="O52" s="9">
        <f>O50*0.88</f>
        <v>2475.8746987951804</v>
      </c>
      <c r="P52" s="9">
        <f>P50*0.88</f>
        <v>97.5421686746988</v>
      </c>
      <c r="Q52" s="10">
        <f>Q50*0.88</f>
        <v>146.3132530120482</v>
      </c>
    </row>
    <row r="53" spans="1:17" ht="12.75">
      <c r="A53" s="11" t="s">
        <v>22</v>
      </c>
      <c r="B53" s="9">
        <f aca="true" t="shared" si="23" ref="B53:M53">B50*0.075</f>
        <v>22.5</v>
      </c>
      <c r="C53" s="9">
        <f t="shared" si="23"/>
        <v>45</v>
      </c>
      <c r="D53" s="9">
        <f t="shared" si="23"/>
        <v>75</v>
      </c>
      <c r="E53" s="9">
        <f t="shared" si="23"/>
        <v>22.5</v>
      </c>
      <c r="F53" s="9">
        <f t="shared" si="23"/>
        <v>22.5</v>
      </c>
      <c r="G53" s="9">
        <f t="shared" si="23"/>
        <v>22.5</v>
      </c>
      <c r="H53" s="9">
        <f t="shared" si="23"/>
        <v>4.698795180722891</v>
      </c>
      <c r="I53" s="9">
        <f t="shared" si="23"/>
        <v>4.698795180722891</v>
      </c>
      <c r="J53" s="9">
        <f t="shared" si="23"/>
        <v>4.698795180722891</v>
      </c>
      <c r="K53" s="9">
        <f t="shared" si="23"/>
        <v>7.5</v>
      </c>
      <c r="L53" s="9">
        <f t="shared" si="23"/>
        <v>30</v>
      </c>
      <c r="M53" s="91">
        <f t="shared" si="23"/>
        <v>31.987951807228914</v>
      </c>
      <c r="N53" s="9">
        <f>N50*0.075</f>
        <v>30</v>
      </c>
      <c r="O53" s="9">
        <f>O50*0.075</f>
        <v>211.01204819277106</v>
      </c>
      <c r="P53" s="9">
        <f>P50*0.075</f>
        <v>8.313253012048193</v>
      </c>
      <c r="Q53" s="10">
        <f>Q50*0.075</f>
        <v>12.46987951807229</v>
      </c>
    </row>
    <row r="54" spans="1:17" ht="12.75">
      <c r="A54" s="63" t="s">
        <v>23</v>
      </c>
      <c r="B54" s="9">
        <f aca="true" t="shared" si="24" ref="B54:Q54">((B49-(+B55+B57))/207.5)*107.5</f>
        <v>322.5</v>
      </c>
      <c r="C54" s="9">
        <f t="shared" si="24"/>
        <v>645</v>
      </c>
      <c r="D54" s="9">
        <f t="shared" si="24"/>
        <v>1075</v>
      </c>
      <c r="E54" s="9">
        <f t="shared" si="24"/>
        <v>322.5</v>
      </c>
      <c r="F54" s="9">
        <f t="shared" si="24"/>
        <v>322.5</v>
      </c>
      <c r="G54" s="9">
        <f t="shared" si="24"/>
        <v>322.5</v>
      </c>
      <c r="H54" s="9">
        <f t="shared" si="24"/>
        <v>67.34939759036145</v>
      </c>
      <c r="I54" s="9">
        <f t="shared" si="24"/>
        <v>67.34939759036145</v>
      </c>
      <c r="J54" s="9">
        <f t="shared" si="24"/>
        <v>67.34939759036145</v>
      </c>
      <c r="K54" s="9">
        <f t="shared" si="24"/>
        <v>107.5</v>
      </c>
      <c r="L54" s="9">
        <f t="shared" si="24"/>
        <v>430</v>
      </c>
      <c r="M54" s="91">
        <f t="shared" si="24"/>
        <v>458.49397590361446</v>
      </c>
      <c r="N54" s="9">
        <f t="shared" si="24"/>
        <v>442.95180722891564</v>
      </c>
      <c r="O54" s="9">
        <f t="shared" si="24"/>
        <v>3024.5060240963853</v>
      </c>
      <c r="P54" s="9">
        <f t="shared" si="24"/>
        <v>119.1566265060241</v>
      </c>
      <c r="Q54" s="10">
        <f t="shared" si="24"/>
        <v>178.73493975903614</v>
      </c>
    </row>
    <row r="55" spans="1:17" ht="12.75">
      <c r="A55" s="3" t="s">
        <v>70</v>
      </c>
      <c r="B55" s="9">
        <v>25</v>
      </c>
      <c r="C55" s="9">
        <v>25</v>
      </c>
      <c r="D55" s="9">
        <v>25</v>
      </c>
      <c r="E55" s="9">
        <v>25</v>
      </c>
      <c r="F55" s="9">
        <v>25</v>
      </c>
      <c r="G55" s="9">
        <v>25</v>
      </c>
      <c r="H55" s="9">
        <v>25</v>
      </c>
      <c r="I55" s="9">
        <v>25</v>
      </c>
      <c r="J55" s="9">
        <v>25</v>
      </c>
      <c r="K55" s="9">
        <v>25</v>
      </c>
      <c r="L55" s="9">
        <v>25</v>
      </c>
      <c r="M55" s="91">
        <v>25</v>
      </c>
      <c r="N55" s="9">
        <v>25</v>
      </c>
      <c r="O55" s="9">
        <v>25</v>
      </c>
      <c r="P55" s="9">
        <v>25</v>
      </c>
      <c r="Q55" s="10">
        <v>125</v>
      </c>
    </row>
    <row r="56" spans="1:17" ht="12.75">
      <c r="A56" s="3" t="s">
        <v>137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>
        <v>25</v>
      </c>
      <c r="M56" s="91">
        <v>25</v>
      </c>
      <c r="N56" s="9">
        <v>25</v>
      </c>
      <c r="O56" s="9">
        <v>25</v>
      </c>
      <c r="P56" s="9">
        <v>25</v>
      </c>
      <c r="Q56" s="10">
        <v>25</v>
      </c>
    </row>
    <row r="57" spans="1:17" ht="12.75">
      <c r="A57" s="85" t="s">
        <v>134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>
        <v>112</v>
      </c>
      <c r="M57" s="92">
        <v>112</v>
      </c>
      <c r="N57" s="86">
        <v>137</v>
      </c>
      <c r="O57" s="86">
        <v>137</v>
      </c>
      <c r="P57" s="86">
        <v>25</v>
      </c>
      <c r="Q57" s="87">
        <v>150</v>
      </c>
    </row>
    <row r="58" spans="1:17" ht="8.25" customHeight="1">
      <c r="A58" s="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1"/>
      <c r="N58" s="9"/>
      <c r="O58" s="9"/>
      <c r="P58" s="9"/>
      <c r="Q58" s="10"/>
    </row>
    <row r="59" spans="1:17" ht="12.75">
      <c r="A59" s="3" t="s">
        <v>24</v>
      </c>
      <c r="B59" s="9">
        <v>300</v>
      </c>
      <c r="C59" s="9">
        <v>600</v>
      </c>
      <c r="D59" s="9">
        <v>1000</v>
      </c>
      <c r="E59" s="9">
        <v>300</v>
      </c>
      <c r="F59" s="9">
        <v>300</v>
      </c>
      <c r="G59" s="9">
        <v>300</v>
      </c>
      <c r="H59" s="9">
        <v>0</v>
      </c>
      <c r="I59" s="9">
        <v>0</v>
      </c>
      <c r="J59" s="9">
        <v>0</v>
      </c>
      <c r="K59" s="9">
        <v>0</v>
      </c>
      <c r="L59" s="9">
        <v>400</v>
      </c>
      <c r="M59" s="91">
        <v>400</v>
      </c>
      <c r="N59" s="9">
        <v>400</v>
      </c>
      <c r="O59" s="9">
        <v>2500</v>
      </c>
      <c r="P59" s="9">
        <v>100</v>
      </c>
      <c r="Q59" s="10">
        <v>100</v>
      </c>
    </row>
    <row r="60" spans="1:17" ht="12.75">
      <c r="A60" s="3" t="s">
        <v>25</v>
      </c>
      <c r="B60" s="9">
        <f aca="true" t="shared" si="25" ref="B60:M60">B59*1.075</f>
        <v>322.5</v>
      </c>
      <c r="C60" s="9">
        <f t="shared" si="25"/>
        <v>645</v>
      </c>
      <c r="D60" s="9">
        <f t="shared" si="25"/>
        <v>1075</v>
      </c>
      <c r="E60" s="9">
        <f t="shared" si="25"/>
        <v>322.5</v>
      </c>
      <c r="F60" s="9">
        <f t="shared" si="25"/>
        <v>322.5</v>
      </c>
      <c r="G60" s="9">
        <f t="shared" si="25"/>
        <v>322.5</v>
      </c>
      <c r="H60" s="9">
        <f t="shared" si="25"/>
        <v>0</v>
      </c>
      <c r="I60" s="9">
        <f t="shared" si="25"/>
        <v>0</v>
      </c>
      <c r="J60" s="9">
        <f t="shared" si="25"/>
        <v>0</v>
      </c>
      <c r="K60" s="9">
        <f t="shared" si="25"/>
        <v>0</v>
      </c>
      <c r="L60" s="9">
        <f t="shared" si="25"/>
        <v>430</v>
      </c>
      <c r="M60" s="91">
        <f t="shared" si="25"/>
        <v>430</v>
      </c>
      <c r="N60" s="9">
        <f>N59*1.075</f>
        <v>430</v>
      </c>
      <c r="O60" s="9">
        <f>O59*1.075</f>
        <v>2687.5</v>
      </c>
      <c r="P60" s="9">
        <f>P59*1.075</f>
        <v>107.5</v>
      </c>
      <c r="Q60" s="10">
        <f>Q59*1.075</f>
        <v>107.5</v>
      </c>
    </row>
    <row r="61" spans="1:17" ht="12.75">
      <c r="A61" s="85" t="s">
        <v>134</v>
      </c>
      <c r="B61" s="86">
        <v>0</v>
      </c>
      <c r="C61" s="86">
        <v>0</v>
      </c>
      <c r="D61" s="86">
        <v>0</v>
      </c>
      <c r="E61" s="86">
        <v>0</v>
      </c>
      <c r="F61" s="86">
        <v>0</v>
      </c>
      <c r="G61" s="86">
        <v>0</v>
      </c>
      <c r="H61" s="86">
        <v>0</v>
      </c>
      <c r="I61" s="86">
        <v>0</v>
      </c>
      <c r="J61" s="86">
        <v>0</v>
      </c>
      <c r="K61" s="86">
        <v>0</v>
      </c>
      <c r="L61" s="88">
        <v>112</v>
      </c>
      <c r="M61" s="93">
        <v>112</v>
      </c>
      <c r="N61" s="88">
        <v>137</v>
      </c>
      <c r="O61" s="88">
        <v>137</v>
      </c>
      <c r="P61" s="86">
        <v>0</v>
      </c>
      <c r="Q61" s="87">
        <v>150</v>
      </c>
    </row>
    <row r="62" spans="1:17" ht="12.75">
      <c r="A62" s="3" t="s">
        <v>70</v>
      </c>
      <c r="B62" s="9">
        <v>25</v>
      </c>
      <c r="C62" s="9">
        <v>25</v>
      </c>
      <c r="D62" s="9">
        <v>25</v>
      </c>
      <c r="E62" s="9">
        <v>25</v>
      </c>
      <c r="F62" s="9">
        <v>25</v>
      </c>
      <c r="G62" s="9">
        <v>25</v>
      </c>
      <c r="H62" s="9">
        <v>0</v>
      </c>
      <c r="I62" s="9">
        <v>0</v>
      </c>
      <c r="J62" s="9">
        <v>0</v>
      </c>
      <c r="K62" s="9">
        <v>0</v>
      </c>
      <c r="L62" s="9">
        <v>25</v>
      </c>
      <c r="M62" s="91">
        <v>25</v>
      </c>
      <c r="N62" s="9">
        <v>25</v>
      </c>
      <c r="O62" s="9">
        <v>25</v>
      </c>
      <c r="P62" s="9">
        <v>25</v>
      </c>
      <c r="Q62" s="10">
        <v>25</v>
      </c>
    </row>
    <row r="63" spans="1:17" ht="12.75">
      <c r="A63" s="3" t="s">
        <v>137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>
        <v>25</v>
      </c>
      <c r="M63" s="91">
        <v>25</v>
      </c>
      <c r="N63" s="9">
        <v>25</v>
      </c>
      <c r="O63" s="9">
        <v>25</v>
      </c>
      <c r="P63" s="9">
        <v>25</v>
      </c>
      <c r="Q63" s="10">
        <v>25</v>
      </c>
    </row>
    <row r="64" spans="1:17" ht="12.75">
      <c r="A64" s="54" t="s">
        <v>73</v>
      </c>
      <c r="B64" s="55">
        <f aca="true" t="shared" si="26" ref="B64:K64">SUM(B59:B62)</f>
        <v>647.5</v>
      </c>
      <c r="C64" s="55">
        <f t="shared" si="26"/>
        <v>1270</v>
      </c>
      <c r="D64" s="55">
        <f t="shared" si="26"/>
        <v>2100</v>
      </c>
      <c r="E64" s="55">
        <f t="shared" si="26"/>
        <v>647.5</v>
      </c>
      <c r="F64" s="55">
        <f t="shared" si="26"/>
        <v>647.5</v>
      </c>
      <c r="G64" s="55">
        <f t="shared" si="26"/>
        <v>647.5</v>
      </c>
      <c r="H64" s="55">
        <f t="shared" si="26"/>
        <v>0</v>
      </c>
      <c r="I64" s="55">
        <f t="shared" si="26"/>
        <v>0</v>
      </c>
      <c r="J64" s="55">
        <f t="shared" si="26"/>
        <v>0</v>
      </c>
      <c r="K64" s="55">
        <f t="shared" si="26"/>
        <v>0</v>
      </c>
      <c r="L64" s="55">
        <f aca="true" t="shared" si="27" ref="L64:Q64">SUM(L59:L63)</f>
        <v>992</v>
      </c>
      <c r="M64" s="94">
        <f t="shared" si="27"/>
        <v>992</v>
      </c>
      <c r="N64" s="55">
        <f t="shared" si="27"/>
        <v>1017</v>
      </c>
      <c r="O64" s="55">
        <f t="shared" si="27"/>
        <v>5374.5</v>
      </c>
      <c r="P64" s="55">
        <f t="shared" si="27"/>
        <v>257.5</v>
      </c>
      <c r="Q64" s="76">
        <f t="shared" si="27"/>
        <v>407.5</v>
      </c>
    </row>
    <row r="65" spans="1:17" ht="25.5">
      <c r="A65" s="65"/>
      <c r="B65" s="21" t="s">
        <v>75</v>
      </c>
      <c r="C65" s="25" t="s">
        <v>93</v>
      </c>
      <c r="D65" s="25" t="s">
        <v>92</v>
      </c>
      <c r="E65" s="25" t="s">
        <v>94</v>
      </c>
      <c r="F65" s="25" t="s">
        <v>95</v>
      </c>
      <c r="G65" s="25" t="s">
        <v>96</v>
      </c>
      <c r="H65" s="9"/>
      <c r="I65" s="13"/>
      <c r="J65" s="13"/>
      <c r="K65" s="13"/>
      <c r="L65" s="13"/>
      <c r="M65" s="95"/>
      <c r="N65" s="13"/>
      <c r="O65" s="13"/>
      <c r="P65" s="13"/>
      <c r="Q65" s="97" t="s">
        <v>138</v>
      </c>
    </row>
    <row r="66" spans="1:17" ht="12.75">
      <c r="A66" s="3" t="s">
        <v>26</v>
      </c>
      <c r="B66" s="9">
        <v>300</v>
      </c>
      <c r="C66" s="9">
        <v>600</v>
      </c>
      <c r="D66" s="9">
        <v>1000</v>
      </c>
      <c r="E66" s="9">
        <v>300</v>
      </c>
      <c r="F66" s="9">
        <v>300</v>
      </c>
      <c r="G66" s="9">
        <v>300</v>
      </c>
      <c r="H66" s="9">
        <v>100</v>
      </c>
      <c r="I66" s="9">
        <v>100</v>
      </c>
      <c r="J66" s="9">
        <v>100</v>
      </c>
      <c r="K66" s="9">
        <v>100</v>
      </c>
      <c r="L66" s="9">
        <v>400</v>
      </c>
      <c r="M66" s="91">
        <v>400</v>
      </c>
      <c r="N66" s="9">
        <v>400</v>
      </c>
      <c r="O66" s="9">
        <v>5000</v>
      </c>
      <c r="P66" s="9">
        <v>200</v>
      </c>
      <c r="Q66" s="10">
        <v>200</v>
      </c>
    </row>
    <row r="67" spans="1:17" ht="12.75">
      <c r="A67" s="3" t="s">
        <v>25</v>
      </c>
      <c r="B67" s="9">
        <f aca="true" t="shared" si="28" ref="B67:M67">B66*1.075</f>
        <v>322.5</v>
      </c>
      <c r="C67" s="9">
        <f t="shared" si="28"/>
        <v>645</v>
      </c>
      <c r="D67" s="9">
        <f t="shared" si="28"/>
        <v>1075</v>
      </c>
      <c r="E67" s="9">
        <f t="shared" si="28"/>
        <v>322.5</v>
      </c>
      <c r="F67" s="9">
        <f t="shared" si="28"/>
        <v>322.5</v>
      </c>
      <c r="G67" s="9">
        <f t="shared" si="28"/>
        <v>322.5</v>
      </c>
      <c r="H67" s="9">
        <f t="shared" si="28"/>
        <v>107.5</v>
      </c>
      <c r="I67" s="9">
        <f t="shared" si="28"/>
        <v>107.5</v>
      </c>
      <c r="J67" s="9">
        <f t="shared" si="28"/>
        <v>107.5</v>
      </c>
      <c r="K67" s="9">
        <f t="shared" si="28"/>
        <v>107.5</v>
      </c>
      <c r="L67" s="9">
        <f t="shared" si="28"/>
        <v>430</v>
      </c>
      <c r="M67" s="91">
        <f t="shared" si="28"/>
        <v>430</v>
      </c>
      <c r="N67" s="9">
        <f>N66*1.075</f>
        <v>430</v>
      </c>
      <c r="O67" s="9">
        <f>O66*1.075</f>
        <v>5375</v>
      </c>
      <c r="P67" s="9">
        <f>P66*1.075</f>
        <v>215</v>
      </c>
      <c r="Q67" s="10">
        <f>Q66*1.075</f>
        <v>215</v>
      </c>
    </row>
    <row r="68" spans="1:17" ht="12.75">
      <c r="A68" s="85" t="s">
        <v>134</v>
      </c>
      <c r="B68" s="86">
        <v>0</v>
      </c>
      <c r="C68" s="86">
        <v>0</v>
      </c>
      <c r="D68" s="86">
        <v>0</v>
      </c>
      <c r="E68" s="86">
        <v>0</v>
      </c>
      <c r="F68" s="86">
        <v>0</v>
      </c>
      <c r="G68" s="86">
        <v>0</v>
      </c>
      <c r="H68" s="86">
        <v>0</v>
      </c>
      <c r="I68" s="86">
        <v>0</v>
      </c>
      <c r="J68" s="86">
        <v>0</v>
      </c>
      <c r="K68" s="86">
        <v>0</v>
      </c>
      <c r="L68" s="88">
        <v>112</v>
      </c>
      <c r="M68" s="93">
        <v>112</v>
      </c>
      <c r="N68" s="88">
        <v>137</v>
      </c>
      <c r="O68" s="88">
        <v>137</v>
      </c>
      <c r="P68" s="86">
        <v>0</v>
      </c>
      <c r="Q68" s="87">
        <v>150</v>
      </c>
    </row>
    <row r="69" spans="1:17" ht="12.75">
      <c r="A69" s="3" t="s">
        <v>70</v>
      </c>
      <c r="B69" s="9">
        <v>25</v>
      </c>
      <c r="C69" s="9">
        <v>25</v>
      </c>
      <c r="D69" s="9">
        <v>25</v>
      </c>
      <c r="E69" s="9">
        <v>25</v>
      </c>
      <c r="F69" s="9">
        <v>25</v>
      </c>
      <c r="G69" s="9">
        <v>25</v>
      </c>
      <c r="H69" s="9">
        <v>25</v>
      </c>
      <c r="I69" s="9">
        <v>25</v>
      </c>
      <c r="J69" s="9">
        <v>25</v>
      </c>
      <c r="K69" s="9">
        <v>25</v>
      </c>
      <c r="L69" s="9"/>
      <c r="M69" s="91"/>
      <c r="N69" s="9">
        <v>25</v>
      </c>
      <c r="O69" s="9">
        <v>25</v>
      </c>
      <c r="P69" s="9">
        <v>25</v>
      </c>
      <c r="Q69" s="10">
        <v>25</v>
      </c>
    </row>
    <row r="70" spans="1:17" ht="12.75">
      <c r="A70" s="3" t="s">
        <v>137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>
        <v>25</v>
      </c>
      <c r="M70" s="91">
        <v>25</v>
      </c>
      <c r="N70" s="9">
        <v>25</v>
      </c>
      <c r="O70" s="9">
        <v>25</v>
      </c>
      <c r="P70" s="9">
        <v>25</v>
      </c>
      <c r="Q70" s="10">
        <v>25</v>
      </c>
    </row>
    <row r="71" spans="1:17" ht="12.75">
      <c r="A71" s="54" t="s">
        <v>74</v>
      </c>
      <c r="B71" s="55">
        <f aca="true" t="shared" si="29" ref="B71:K71">SUM(B66:B69)</f>
        <v>647.5</v>
      </c>
      <c r="C71" s="55">
        <f t="shared" si="29"/>
        <v>1270</v>
      </c>
      <c r="D71" s="55">
        <f t="shared" si="29"/>
        <v>2100</v>
      </c>
      <c r="E71" s="55">
        <f t="shared" si="29"/>
        <v>647.5</v>
      </c>
      <c r="F71" s="55">
        <f t="shared" si="29"/>
        <v>647.5</v>
      </c>
      <c r="G71" s="55">
        <f t="shared" si="29"/>
        <v>647.5</v>
      </c>
      <c r="H71" s="55">
        <f t="shared" si="29"/>
        <v>232.5</v>
      </c>
      <c r="I71" s="55">
        <f t="shared" si="29"/>
        <v>232.5</v>
      </c>
      <c r="J71" s="55">
        <f t="shared" si="29"/>
        <v>232.5</v>
      </c>
      <c r="K71" s="55">
        <f t="shared" si="29"/>
        <v>232.5</v>
      </c>
      <c r="L71" s="55">
        <f aca="true" t="shared" si="30" ref="L71:Q71">SUM(L66:L70)</f>
        <v>967</v>
      </c>
      <c r="M71" s="94">
        <f t="shared" si="30"/>
        <v>967</v>
      </c>
      <c r="N71" s="55">
        <f t="shared" si="30"/>
        <v>1017</v>
      </c>
      <c r="O71" s="55">
        <f t="shared" si="30"/>
        <v>10562</v>
      </c>
      <c r="P71" s="55">
        <f t="shared" si="30"/>
        <v>465</v>
      </c>
      <c r="Q71" s="76">
        <f t="shared" si="30"/>
        <v>615</v>
      </c>
    </row>
    <row r="72" spans="1:17" ht="25.5">
      <c r="A72" s="22"/>
      <c r="B72" s="22" t="s">
        <v>75</v>
      </c>
      <c r="C72" s="37" t="s">
        <v>93</v>
      </c>
      <c r="D72" s="37" t="s">
        <v>92</v>
      </c>
      <c r="E72" s="37" t="s">
        <v>94</v>
      </c>
      <c r="F72" s="37" t="s">
        <v>95</v>
      </c>
      <c r="G72" s="37" t="s">
        <v>96</v>
      </c>
      <c r="H72" s="38"/>
      <c r="I72" s="38"/>
      <c r="J72" s="38"/>
      <c r="K72" s="38"/>
      <c r="L72" s="38"/>
      <c r="M72" s="1"/>
      <c r="N72" s="1"/>
      <c r="O72" s="78"/>
      <c r="P72" s="1"/>
      <c r="Q72" s="51"/>
    </row>
    <row r="73" spans="1:17" ht="13.5" thickBot="1">
      <c r="A73" s="16"/>
      <c r="B73" s="16"/>
      <c r="C73" s="16"/>
      <c r="D73" s="16"/>
      <c r="E73" s="60" t="s">
        <v>69</v>
      </c>
      <c r="F73" s="16"/>
      <c r="G73" s="16"/>
      <c r="H73" s="17"/>
      <c r="I73" s="17"/>
      <c r="J73" s="2"/>
      <c r="K73" s="17"/>
      <c r="L73" s="58" t="s">
        <v>108</v>
      </c>
      <c r="M73" s="2"/>
      <c r="N73" s="17"/>
      <c r="O73" s="17"/>
      <c r="P73" s="2"/>
      <c r="Q73" s="79"/>
    </row>
    <row r="74" ht="13.5" thickTop="1"/>
    <row r="75" ht="12.75">
      <c r="J75" s="13"/>
    </row>
    <row r="77" ht="12.75">
      <c r="O77" s="96"/>
    </row>
  </sheetData>
  <sheetProtection/>
  <mergeCells count="38">
    <mergeCell ref="N44:O44"/>
    <mergeCell ref="K22:K23"/>
    <mergeCell ref="P43:P46"/>
    <mergeCell ref="B1:E1"/>
    <mergeCell ref="M45:M46"/>
    <mergeCell ref="N45:N46"/>
    <mergeCell ref="O45:O46"/>
    <mergeCell ref="B43:G43"/>
    <mergeCell ref="A45:A46"/>
    <mergeCell ref="G22:G23"/>
    <mergeCell ref="H22:H23"/>
    <mergeCell ref="B22:F22"/>
    <mergeCell ref="H44:H46"/>
    <mergeCell ref="I44:I46"/>
    <mergeCell ref="B45:D45"/>
    <mergeCell ref="B44:D44"/>
    <mergeCell ref="E44:G44"/>
    <mergeCell ref="F45:G45"/>
    <mergeCell ref="I22:I23"/>
    <mergeCell ref="J44:J46"/>
    <mergeCell ref="K43:K46"/>
    <mergeCell ref="Q43:Q46"/>
    <mergeCell ref="L45:L46"/>
    <mergeCell ref="Q1:Q2"/>
    <mergeCell ref="N1:N2"/>
    <mergeCell ref="O1:O2"/>
    <mergeCell ref="P1:P2"/>
    <mergeCell ref="L44:M44"/>
    <mergeCell ref="F1:G1"/>
    <mergeCell ref="K1:K2"/>
    <mergeCell ref="J1:J2"/>
    <mergeCell ref="H1:H2"/>
    <mergeCell ref="L1:L2"/>
    <mergeCell ref="H43:J43"/>
    <mergeCell ref="J22:J23"/>
    <mergeCell ref="L22:Q22"/>
    <mergeCell ref="M1:M2"/>
    <mergeCell ref="I1:I2"/>
  </mergeCells>
  <printOptions gridLines="1"/>
  <pageMargins left="0.25" right="0.25" top="0.25" bottom="0.25" header="0.5" footer="0.5"/>
  <pageSetup fitToHeight="1" fitToWidth="1" horizontalDpi="600" verticalDpi="600" orientation="landscape" paperSize="3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Leverette, Terry</cp:lastModifiedBy>
  <cp:lastPrinted>2010-06-24T19:21:41Z</cp:lastPrinted>
  <dcterms:created xsi:type="dcterms:W3CDTF">2002-06-17T14:24:35Z</dcterms:created>
  <dcterms:modified xsi:type="dcterms:W3CDTF">2020-11-17T14:41:59Z</dcterms:modified>
  <cp:category/>
  <cp:version/>
  <cp:contentType/>
  <cp:contentStatus/>
</cp:coreProperties>
</file>